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uckaroo" sheetId="1" r:id="rId4"/>
    <sheet state="visible" name="Rookie" sheetId="2" r:id="rId5"/>
    <sheet state="visible" name="Wrangler Boys" sheetId="3" r:id="rId6"/>
    <sheet state="visible" name="Wrangler Girls" sheetId="4" r:id="rId7"/>
    <sheet state="visible" name="JH Girls" sheetId="5" r:id="rId8"/>
    <sheet state="visible" name="JH Boys " sheetId="6" r:id="rId9"/>
    <sheet state="visible" name="JH Roping" sheetId="7" r:id="rId10"/>
    <sheet state="visible" name="JH Ribbon Roping" sheetId="8" r:id="rId11"/>
    <sheet state="visible" name="HS Girls" sheetId="9" r:id="rId12"/>
    <sheet state="visible" name="Finals Qualifications" sheetId="10" r:id="rId13"/>
    <sheet state="hidden" name="Back number fundraiser" sheetId="11" r:id="rId14"/>
    <sheet state="hidden" name="Memberships" sheetId="12" r:id="rId15"/>
  </sheets>
  <definedNames>
    <definedName hidden="1" localSheetId="1" name="_xlnm._FilterDatabase">Rookie!$A$66:$BG$100</definedName>
    <definedName hidden="1" localSheetId="2" name="_xlnm._FilterDatabase">'Wrangler Boys'!$A$43:$BG$69</definedName>
    <definedName hidden="1" localSheetId="4" name="_xlnm._FilterDatabase">'JH Girls'!$A$45:$BG$64</definedName>
    <definedName hidden="1" localSheetId="5" name="_xlnm._FilterDatabase">'JH Boys '!$A$40:$BG$46</definedName>
    <definedName hidden="1" localSheetId="6" name="_xlnm._FilterDatabase">'JH Roping'!$A$14:$BG$18</definedName>
    <definedName hidden="1" localSheetId="7" name="_xlnm._FilterDatabase">'JH Ribbon Roping'!$A$13:$BG$16</definedName>
    <definedName hidden="1" localSheetId="8" name="_xlnm._FilterDatabase">'HS Girls'!$A$46:$BG$65</definedName>
    <definedName hidden="1" localSheetId="9" name="_xlnm._FilterDatabase">'Finals Qualifications'!$A$3:$BK$216</definedName>
    <definedName hidden="1" localSheetId="10" name="_xlnm._FilterDatabase">'Back number fundraiser'!$A$1:$AA$990</definedName>
    <definedName hidden="1" localSheetId="11" name="_xlnm._FilterDatabase">Memberships!$A$1:$X$129</definedName>
  </definedNames>
  <calcPr/>
  <extLst>
    <ext uri="GoogleSheetsCustomDataVersion2">
      <go:sheetsCustomData xmlns:go="http://customooxmlschemas.google.com/" r:id="rId16" roundtripDataChecksum="xXXzirCSZHxEEOzf8itmGPb5KFew+0wvYWh7vVKp6lQ="/>
    </ext>
  </extLst>
</workbook>
</file>

<file path=xl/sharedStrings.xml><?xml version="1.0" encoding="utf-8"?>
<sst xmlns="http://schemas.openxmlformats.org/spreadsheetml/2006/main" count="2569" uniqueCount="433">
  <si>
    <t xml:space="preserve"> Buckaroo Division</t>
  </si>
  <si>
    <t>August 9</t>
  </si>
  <si>
    <t>Sept 13</t>
  </si>
  <si>
    <t>FINALS</t>
  </si>
  <si>
    <t xml:space="preserve">Total # </t>
  </si>
  <si>
    <t>Dummy Roping</t>
  </si>
  <si>
    <t>of Rodeos</t>
  </si>
  <si>
    <t>Hadley Mae Little</t>
  </si>
  <si>
    <t>Hayzen Drain</t>
  </si>
  <si>
    <t>Kip Sheram</t>
  </si>
  <si>
    <t>Nolynn Ogle</t>
  </si>
  <si>
    <t>Tyson Hackney</t>
  </si>
  <si>
    <t>Wade Smith</t>
  </si>
  <si>
    <t>Wyatt Lewis</t>
  </si>
  <si>
    <t>Goat Tail Untying</t>
  </si>
  <si>
    <t>Beau Bryant</t>
  </si>
  <si>
    <t>Blair Phipps</t>
  </si>
  <si>
    <t>Callie Sprayberry</t>
  </si>
  <si>
    <t>Cedar Ray Hollis</t>
  </si>
  <si>
    <t>Conner Wilbanks</t>
  </si>
  <si>
    <t>Cora Nix</t>
  </si>
  <si>
    <t>Cora Wilbanks</t>
  </si>
  <si>
    <t>CorleyBett Haslerig</t>
  </si>
  <si>
    <t>Ellie Westbrook</t>
  </si>
  <si>
    <t>Layla Carlson</t>
  </si>
  <si>
    <t xml:space="preserve">Lincoln Petty </t>
  </si>
  <si>
    <t>Rhett Sosebee</t>
  </si>
  <si>
    <t>Mutton Busting</t>
  </si>
  <si>
    <t>Lincoln Petty</t>
  </si>
  <si>
    <t>Zoie Young</t>
  </si>
  <si>
    <t>Barrel Racing</t>
  </si>
  <si>
    <t>Rookie Division</t>
  </si>
  <si>
    <t>f</t>
  </si>
  <si>
    <t xml:space="preserve">Total </t>
  </si>
  <si>
    <t>June 13 - FINALS</t>
  </si>
  <si>
    <t>Points</t>
  </si>
  <si>
    <t xml:space="preserve">Time </t>
  </si>
  <si>
    <t xml:space="preserve">Event Points </t>
  </si>
  <si>
    <t xml:space="preserve">Rodeo Part. </t>
  </si>
  <si>
    <t>Colt Farrer</t>
  </si>
  <si>
    <t>Colt Nix</t>
  </si>
  <si>
    <t>Kate Stewart</t>
  </si>
  <si>
    <t>Sawyer Drain</t>
  </si>
  <si>
    <t>Ellis Stanley</t>
  </si>
  <si>
    <t>Lakota Hernandez</t>
  </si>
  <si>
    <t>Parker Walters</t>
  </si>
  <si>
    <t>5/6/7</t>
  </si>
  <si>
    <t>Josie Westbrook</t>
  </si>
  <si>
    <t>Kacyn Garlin</t>
  </si>
  <si>
    <t>Elijah Lewis</t>
  </si>
  <si>
    <t>Sawyer Walters</t>
  </si>
  <si>
    <t>Goat Tying</t>
  </si>
  <si>
    <t>TIME</t>
  </si>
  <si>
    <t>NT</t>
  </si>
  <si>
    <t>Eliza Wilson</t>
  </si>
  <si>
    <t>1.09.79</t>
  </si>
  <si>
    <t>Pole Bending</t>
  </si>
  <si>
    <t>Ridley McLean</t>
  </si>
  <si>
    <t>Magnolia Hollis</t>
  </si>
  <si>
    <t>TO</t>
  </si>
  <si>
    <t>Emmy Ethridge</t>
  </si>
  <si>
    <r>
      <rPr>
        <rFont val="Arial"/>
        <color rgb="FFEFEFEF"/>
        <sz val="18.0"/>
      </rPr>
      <t xml:space="preserve">Mutton Busting - </t>
    </r>
    <r>
      <rPr>
        <rFont val="Arial"/>
        <color rgb="FFEFEFEF"/>
        <sz val="8.0"/>
      </rPr>
      <t>Doesn't count toward all around</t>
    </r>
  </si>
  <si>
    <t>SCORE</t>
  </si>
  <si>
    <t>Olivia Lee</t>
  </si>
  <si>
    <t>Colby White</t>
  </si>
  <si>
    <t>NS</t>
  </si>
  <si>
    <t>Colt White</t>
  </si>
  <si>
    <t>Waylon Fletcher</t>
  </si>
  <si>
    <t>Wyatt Childers</t>
  </si>
  <si>
    <t>Hunter Newport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</si>
  <si>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</si>
  <si>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Qualify for All Around </t>
  </si>
  <si>
    <t>Tatum Veihman</t>
  </si>
  <si>
    <t>Colton Bloodworth</t>
  </si>
  <si>
    <t>Bodhi Russell</t>
  </si>
  <si>
    <t>Coleman Webb</t>
  </si>
  <si>
    <t>Wylder Vaughn</t>
  </si>
  <si>
    <t>Kennedy Webb</t>
  </si>
  <si>
    <t>Anderson Williams</t>
  </si>
  <si>
    <t>Clay Russell</t>
  </si>
  <si>
    <t>Axton Coker</t>
  </si>
  <si>
    <t>Jetson Fiedler</t>
  </si>
  <si>
    <t>Livie Kate Anderson</t>
  </si>
  <si>
    <t>Stetson Hall</t>
  </si>
  <si>
    <t>Warren Vaughn</t>
  </si>
  <si>
    <t xml:space="preserve">    Wrangler Boys</t>
  </si>
  <si>
    <t>Breakaway Roping</t>
  </si>
  <si>
    <t>Haze Podskoc</t>
  </si>
  <si>
    <t>Hank Worley</t>
  </si>
  <si>
    <t>Brody Horton</t>
  </si>
  <si>
    <t>Willie Lutz</t>
  </si>
  <si>
    <t>Bodi Gravitt</t>
  </si>
  <si>
    <t>Team Roping</t>
  </si>
  <si>
    <t>Chute Dogging</t>
  </si>
  <si>
    <t>Jacob Brazell</t>
  </si>
  <si>
    <t>Garrett Rogers</t>
  </si>
  <si>
    <t>Avery Wilson</t>
  </si>
  <si>
    <t>Calf Riding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</si>
  <si>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</si>
  <si>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Hollis Bloodworth</t>
  </si>
  <si>
    <t>Tadyen Reed</t>
  </si>
  <si>
    <t>Porter Bomar</t>
  </si>
  <si>
    <t>Colton Holder</t>
  </si>
  <si>
    <t>Ryder Ensley</t>
  </si>
  <si>
    <t>Whit Russell</t>
  </si>
  <si>
    <t>Zeylan Cornette</t>
  </si>
  <si>
    <t>Brock Bloodworth</t>
  </si>
  <si>
    <t>Braden Newberry</t>
  </si>
  <si>
    <t>Kolter Tipton</t>
  </si>
  <si>
    <t>Olin Little</t>
  </si>
  <si>
    <t>Ryder Bohannon</t>
  </si>
  <si>
    <t>Harmon Harris</t>
  </si>
  <si>
    <t>Hartley Harris</t>
  </si>
  <si>
    <t>Knox Smith</t>
  </si>
  <si>
    <t>Braxton Whaley</t>
  </si>
  <si>
    <t>Zayden Green</t>
  </si>
  <si>
    <t xml:space="preserve">    Wrangler Girls </t>
  </si>
  <si>
    <r>
      <rPr>
        <rFont val="Arial"/>
        <color rgb="FFEFEFEF"/>
        <sz val="18.0"/>
      </rPr>
      <t xml:space="preserve">Dummy Roping - </t>
    </r>
    <r>
      <rPr>
        <rFont val="Arial"/>
        <color rgb="FFEFEFEF"/>
        <sz val="8.0"/>
      </rPr>
      <t>Doesn't count towards all-around</t>
    </r>
  </si>
  <si>
    <t>Oaklyn Farrer</t>
  </si>
  <si>
    <t>Maddison Cagle</t>
  </si>
  <si>
    <t>Khloe Elliott</t>
  </si>
  <si>
    <t>Emma Horton</t>
  </si>
  <si>
    <t>Skylar Smith</t>
  </si>
  <si>
    <t xml:space="preserve">Team Roping </t>
  </si>
  <si>
    <t>Harper Buddin</t>
  </si>
  <si>
    <t>Rhyland Gwin</t>
  </si>
  <si>
    <t>Maralee Smith</t>
  </si>
  <si>
    <t>Kyleigh Roberts</t>
  </si>
  <si>
    <t xml:space="preserve">All Around </t>
  </si>
  <si>
    <t>Annistyn Powell</t>
  </si>
  <si>
    <t>Lilli Ethridge</t>
  </si>
  <si>
    <t>Peightyn Wilson</t>
  </si>
  <si>
    <t xml:space="preserve">Gretchen Dunagan </t>
  </si>
  <si>
    <t>Bryleigh Dodd</t>
  </si>
  <si>
    <t>Harley Chittum</t>
  </si>
  <si>
    <t>Amerie Tipton</t>
  </si>
  <si>
    <t xml:space="preserve">  Junior High Girls </t>
  </si>
  <si>
    <t>Railee Hernandez</t>
  </si>
  <si>
    <t>Payson King</t>
  </si>
  <si>
    <t>Madelynn Hicks</t>
  </si>
  <si>
    <t xml:space="preserve">Emmie Sheram </t>
  </si>
  <si>
    <t>Hadley Kittle</t>
  </si>
  <si>
    <t>Cruz Wilson</t>
  </si>
  <si>
    <t>Ella Townsend</t>
  </si>
  <si>
    <t>Harper Perry</t>
  </si>
  <si>
    <t>Sydney Claire Dorsey</t>
  </si>
  <si>
    <t>JH Roping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</si>
  <si>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</si>
  <si>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Isabela Siegert</t>
  </si>
  <si>
    <t>Adelina Siegert</t>
  </si>
  <si>
    <t>Conlee Swanson</t>
  </si>
  <si>
    <t>Kinley Avans</t>
  </si>
  <si>
    <t>Lily Jankiewicz</t>
  </si>
  <si>
    <t>Maggie Holder</t>
  </si>
  <si>
    <t>Ava Ethridge</t>
  </si>
  <si>
    <t>Alida Nelson</t>
  </si>
  <si>
    <t>Sophia Kosich</t>
  </si>
  <si>
    <t>Harper Patterson</t>
  </si>
  <si>
    <t>Emmie Sheram</t>
  </si>
  <si>
    <t xml:space="preserve">   Junior High Boys   </t>
  </si>
  <si>
    <t>Ryder Gravitt</t>
  </si>
  <si>
    <t>Sawyer Lutz</t>
  </si>
  <si>
    <t>Cash Smith</t>
  </si>
  <si>
    <t>Landon Mowry</t>
  </si>
  <si>
    <t>Wyatt Pierce</t>
  </si>
  <si>
    <t>Devin Lecroy</t>
  </si>
  <si>
    <t xml:space="preserve">Steer Riding 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</si>
  <si>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</si>
  <si>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Qualify for all around </t>
  </si>
  <si>
    <t xml:space="preserve">  Junior High Team Roping</t>
  </si>
  <si>
    <t>Partipation</t>
  </si>
  <si>
    <t>Header</t>
  </si>
  <si>
    <t xml:space="preserve">Rhyder Gravitt </t>
  </si>
  <si>
    <t>Heeler</t>
  </si>
  <si>
    <t xml:space="preserve">  Junior High Ribbon Roping</t>
  </si>
  <si>
    <t xml:space="preserve">Roper </t>
  </si>
  <si>
    <t>Total #</t>
  </si>
  <si>
    <t>Runner</t>
  </si>
  <si>
    <t xml:space="preserve">High School Girls </t>
  </si>
  <si>
    <t>Evelyn Mae Lutz</t>
  </si>
  <si>
    <t>Palynn Zarndt</t>
  </si>
  <si>
    <t>Graylynn Underwood</t>
  </si>
  <si>
    <t>Sterling Ayers</t>
  </si>
  <si>
    <t>Peyton Wilson</t>
  </si>
  <si>
    <t>Libby Reed</t>
  </si>
  <si>
    <t>KayLynn Carpenter</t>
  </si>
  <si>
    <t>Keegan Sheram</t>
  </si>
  <si>
    <t>Breleigh Buckles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</si>
  <si>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</si>
  <si>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Eme McCary</t>
  </si>
  <si>
    <t>Emmie Reed</t>
  </si>
  <si>
    <t>Georgia Gracy</t>
  </si>
  <si>
    <t>Mary Townsend</t>
  </si>
  <si>
    <t>Stokleigh Baird</t>
  </si>
  <si>
    <t>Paisley Keith</t>
  </si>
  <si>
    <t>Aubree Womack</t>
  </si>
  <si>
    <t>Josie Sullivan</t>
  </si>
  <si>
    <t>Charlie Chittum</t>
  </si>
  <si>
    <t>Tessa Reed</t>
  </si>
  <si>
    <t>Finals Qualifications</t>
  </si>
  <si>
    <t>Fundraisers</t>
  </si>
  <si>
    <t xml:space="preserve">Contestant </t>
  </si>
  <si>
    <t>Member</t>
  </si>
  <si>
    <t>5+ Rodeos</t>
  </si>
  <si>
    <t xml:space="preserve">Back number </t>
  </si>
  <si>
    <t>Squares</t>
  </si>
  <si>
    <t>Ad sales - $100</t>
  </si>
  <si>
    <t>Volunteer Card or $250</t>
  </si>
  <si>
    <t xml:space="preserve">Jacket Size </t>
  </si>
  <si>
    <t>Division</t>
  </si>
  <si>
    <t>Addy Hernandez</t>
  </si>
  <si>
    <t>No</t>
  </si>
  <si>
    <t>NO</t>
  </si>
  <si>
    <t>Yes</t>
  </si>
  <si>
    <t>Austen Kirk</t>
  </si>
  <si>
    <t>Ava Williams</t>
  </si>
  <si>
    <t>Wrangler</t>
  </si>
  <si>
    <t xml:space="preserve">Pay at rodeo </t>
  </si>
  <si>
    <t>Buckaroo</t>
  </si>
  <si>
    <t>Bentley Pierce</t>
  </si>
  <si>
    <t xml:space="preserve">Wrangler </t>
  </si>
  <si>
    <t xml:space="preserve">HS Girls </t>
  </si>
  <si>
    <t>Brylee Aday</t>
  </si>
  <si>
    <t>Callahan Konsulis</t>
  </si>
  <si>
    <t>Cash Coker</t>
  </si>
  <si>
    <t>JH Boys</t>
  </si>
  <si>
    <t>Chance Williams</t>
  </si>
  <si>
    <t>Rookie</t>
  </si>
  <si>
    <t>Collyns Roden</t>
  </si>
  <si>
    <t xml:space="preserve">JH Girls </t>
  </si>
  <si>
    <t>yes</t>
  </si>
  <si>
    <t>Gretchen Dunnagan</t>
  </si>
  <si>
    <t>Gunner Hanson</t>
  </si>
  <si>
    <t>Hazel Newbold</t>
  </si>
  <si>
    <t>Keziah Wyatt</t>
  </si>
  <si>
    <t xml:space="preserve">paid </t>
  </si>
  <si>
    <t>Kylynn Wyatt</t>
  </si>
  <si>
    <t>Maddox Jones</t>
  </si>
  <si>
    <t xml:space="preserve">pay at rodeo </t>
  </si>
  <si>
    <t>Not coming to finals</t>
  </si>
  <si>
    <t>Ryker Smith</t>
  </si>
  <si>
    <t>Saylor Wilson</t>
  </si>
  <si>
    <t xml:space="preserve">Paid already </t>
  </si>
  <si>
    <t>Stetson Guthridge</t>
  </si>
  <si>
    <t>Wilder Gee</t>
  </si>
  <si>
    <t>Contestants Name First</t>
  </si>
  <si>
    <t>Contestants Name Last</t>
  </si>
  <si>
    <t>Cash or PayPal</t>
  </si>
  <si>
    <t>Amount</t>
  </si>
  <si>
    <t xml:space="preserve">Adelina </t>
  </si>
  <si>
    <t>Siegert</t>
  </si>
  <si>
    <t>PayPal</t>
  </si>
  <si>
    <t>Paid</t>
  </si>
  <si>
    <t xml:space="preserve">Amerie </t>
  </si>
  <si>
    <t>tipton</t>
  </si>
  <si>
    <t>Blair</t>
  </si>
  <si>
    <t>Phipps</t>
  </si>
  <si>
    <t>Cash</t>
  </si>
  <si>
    <t>Bodi</t>
  </si>
  <si>
    <t>Gravitt</t>
  </si>
  <si>
    <t>Braxton</t>
  </si>
  <si>
    <t>Whaley</t>
  </si>
  <si>
    <t xml:space="preserve">Breleigh </t>
  </si>
  <si>
    <t>Buckles</t>
  </si>
  <si>
    <t xml:space="preserve">Brody </t>
  </si>
  <si>
    <t>Horton</t>
  </si>
  <si>
    <t xml:space="preserve">Bryleigh </t>
  </si>
  <si>
    <t>Dodd</t>
  </si>
  <si>
    <t>Callie</t>
  </si>
  <si>
    <t>Sprayberry</t>
  </si>
  <si>
    <t>Smith</t>
  </si>
  <si>
    <t>Check - 1931</t>
  </si>
  <si>
    <t>Cedar Ray</t>
  </si>
  <si>
    <t>Hollis</t>
  </si>
  <si>
    <t xml:space="preserve">Colby </t>
  </si>
  <si>
    <t>White</t>
  </si>
  <si>
    <t>Coleman</t>
  </si>
  <si>
    <t>Webb</t>
  </si>
  <si>
    <t xml:space="preserve">Coleman </t>
  </si>
  <si>
    <t xml:space="preserve">Colt </t>
  </si>
  <si>
    <t>Farrer</t>
  </si>
  <si>
    <t>Check</t>
  </si>
  <si>
    <t>Nix</t>
  </si>
  <si>
    <t>Conner</t>
  </si>
  <si>
    <t>Wilbanks</t>
  </si>
  <si>
    <t xml:space="preserve">Cora </t>
  </si>
  <si>
    <t>Corleybett</t>
  </si>
  <si>
    <t>Haslerig</t>
  </si>
  <si>
    <t>Cruz</t>
  </si>
  <si>
    <t>Wilson</t>
  </si>
  <si>
    <t xml:space="preserve">Devin </t>
  </si>
  <si>
    <t>Lecroy</t>
  </si>
  <si>
    <t xml:space="preserve">Elijah </t>
  </si>
  <si>
    <t>Lewis</t>
  </si>
  <si>
    <t xml:space="preserve">Eliza </t>
  </si>
  <si>
    <t>Ella</t>
  </si>
  <si>
    <t xml:space="preserve">Townsend </t>
  </si>
  <si>
    <t xml:space="preserve">Ellie </t>
  </si>
  <si>
    <t>Westbrook</t>
  </si>
  <si>
    <t xml:space="preserve">Ellis </t>
  </si>
  <si>
    <t>Stanley</t>
  </si>
  <si>
    <t>Emmie</t>
  </si>
  <si>
    <t>Reed</t>
  </si>
  <si>
    <t>Evelyn Mae</t>
  </si>
  <si>
    <t xml:space="preserve"> Lutz</t>
  </si>
  <si>
    <t>Garrett</t>
  </si>
  <si>
    <t>Rogers</t>
  </si>
  <si>
    <t>Georgia</t>
  </si>
  <si>
    <t>Gracy</t>
  </si>
  <si>
    <t>Graylynn</t>
  </si>
  <si>
    <t>Underwood</t>
  </si>
  <si>
    <t xml:space="preserve">Hadley </t>
  </si>
  <si>
    <t>Kittle</t>
  </si>
  <si>
    <t>Paypal</t>
  </si>
  <si>
    <t>Little</t>
  </si>
  <si>
    <t xml:space="preserve">Harmon </t>
  </si>
  <si>
    <t>Harris</t>
  </si>
  <si>
    <t xml:space="preserve">Harper </t>
  </si>
  <si>
    <t>Buddin</t>
  </si>
  <si>
    <t>Patterson</t>
  </si>
  <si>
    <t xml:space="preserve">Hartley </t>
  </si>
  <si>
    <t xml:space="preserve">Hayzen </t>
  </si>
  <si>
    <t>Drain</t>
  </si>
  <si>
    <t xml:space="preserve">Haze </t>
  </si>
  <si>
    <t>Podskoc</t>
  </si>
  <si>
    <t xml:space="preserve">Hazel </t>
  </si>
  <si>
    <t>Newbold</t>
  </si>
  <si>
    <t xml:space="preserve">Isabela </t>
  </si>
  <si>
    <t xml:space="preserve">Jacob </t>
  </si>
  <si>
    <t>Brazell</t>
  </si>
  <si>
    <t>Josie</t>
  </si>
  <si>
    <t xml:space="preserve">Kacyn </t>
  </si>
  <si>
    <t>Garlin</t>
  </si>
  <si>
    <t xml:space="preserve">Kate </t>
  </si>
  <si>
    <t>Stewart</t>
  </si>
  <si>
    <t xml:space="preserve">Paid </t>
  </si>
  <si>
    <t xml:space="preserve">KayLynn </t>
  </si>
  <si>
    <t>Carpenter</t>
  </si>
  <si>
    <t>Keegan</t>
  </si>
  <si>
    <t>Sheram</t>
  </si>
  <si>
    <t xml:space="preserve">Kennedy </t>
  </si>
  <si>
    <t>Khloe</t>
  </si>
  <si>
    <t>Elliott</t>
  </si>
  <si>
    <t xml:space="preserve">Kip </t>
  </si>
  <si>
    <t xml:space="preserve">Kolter </t>
  </si>
  <si>
    <t xml:space="preserve">Kyleigh </t>
  </si>
  <si>
    <t>Roberts</t>
  </si>
  <si>
    <t>Lakota</t>
  </si>
  <si>
    <t>Hernandez</t>
  </si>
  <si>
    <t xml:space="preserve">Layla </t>
  </si>
  <si>
    <t>Carlson</t>
  </si>
  <si>
    <t xml:space="preserve">Libby </t>
  </si>
  <si>
    <t>cash</t>
  </si>
  <si>
    <t>Lincoln</t>
  </si>
  <si>
    <t>Petty</t>
  </si>
  <si>
    <t xml:space="preserve">Madelynn </t>
  </si>
  <si>
    <t>Hicks</t>
  </si>
  <si>
    <t xml:space="preserve">PayPal </t>
  </si>
  <si>
    <t>Maddison</t>
  </si>
  <si>
    <t>Cagle</t>
  </si>
  <si>
    <t>$15 Owes 10</t>
  </si>
  <si>
    <t>Magnolia</t>
  </si>
  <si>
    <t xml:space="preserve">Cash </t>
  </si>
  <si>
    <t>Hunter</t>
  </si>
  <si>
    <t>Newport</t>
  </si>
  <si>
    <t xml:space="preserve">Nolynn </t>
  </si>
  <si>
    <t>Ogle</t>
  </si>
  <si>
    <t>Oaklyn</t>
  </si>
  <si>
    <t xml:space="preserve">Olin </t>
  </si>
  <si>
    <t>Olivia</t>
  </si>
  <si>
    <t>Lee</t>
  </si>
  <si>
    <t xml:space="preserve">Paisley </t>
  </si>
  <si>
    <t>Keith</t>
  </si>
  <si>
    <t xml:space="preserve">Palynn </t>
  </si>
  <si>
    <t>Zarndt</t>
  </si>
  <si>
    <t>Parker</t>
  </si>
  <si>
    <t>Walters</t>
  </si>
  <si>
    <t>Payson</t>
  </si>
  <si>
    <t>King</t>
  </si>
  <si>
    <t xml:space="preserve">Peyton </t>
  </si>
  <si>
    <t>Railee</t>
  </si>
  <si>
    <t>Ridley</t>
  </si>
  <si>
    <t>McLean</t>
  </si>
  <si>
    <t>Ryder</t>
  </si>
  <si>
    <t>Bohannon</t>
  </si>
  <si>
    <t xml:space="preserve">Ryker </t>
  </si>
  <si>
    <t xml:space="preserve">Sawyer </t>
  </si>
  <si>
    <t>Lutz</t>
  </si>
  <si>
    <t xml:space="preserve">Saylor </t>
  </si>
  <si>
    <t xml:space="preserve">Skylar </t>
  </si>
  <si>
    <t xml:space="preserve">Sterling </t>
  </si>
  <si>
    <t>Ayers</t>
  </si>
  <si>
    <t xml:space="preserve">Sydney Claire </t>
  </si>
  <si>
    <t>Dorsey</t>
  </si>
  <si>
    <t xml:space="preserve">Tessa </t>
  </si>
  <si>
    <t xml:space="preserve">Willie </t>
  </si>
  <si>
    <t>Avery</t>
  </si>
  <si>
    <t>Wyatt</t>
  </si>
  <si>
    <t>Pierce</t>
  </si>
  <si>
    <t xml:space="preserve">Zoie </t>
  </si>
  <si>
    <t>Young</t>
  </si>
  <si>
    <t>#</t>
  </si>
  <si>
    <t>Status</t>
  </si>
  <si>
    <t>Date Submitted</t>
  </si>
  <si>
    <t>Contestant's Name</t>
  </si>
  <si>
    <t>Parents/Guardian Name</t>
  </si>
  <si>
    <t>Phone</t>
  </si>
  <si>
    <t>Address</t>
  </si>
  <si>
    <t>Date of Birth</t>
  </si>
  <si>
    <t>School Grade- Enter 0 for Kindergarten and Below</t>
  </si>
  <si>
    <t>Email Address</t>
  </si>
  <si>
    <t>School Attended</t>
  </si>
  <si>
    <t>Membership Dues- $75</t>
  </si>
  <si>
    <t>Contestant's Division</t>
  </si>
  <si>
    <t>Gender</t>
  </si>
  <si>
    <t>BUCKAROO - Events I Plan to Participate In (you can change at any time)...</t>
  </si>
  <si>
    <t>ROOKIE - Events I Plan to Participate In (you can change at any time)...</t>
  </si>
  <si>
    <t>WRANGLER - Events I Plan to Participate In (you can change at any time)...</t>
  </si>
  <si>
    <t>JUNIOR HIGH - Events I Plan to Participate In (you can change at any time)...</t>
  </si>
  <si>
    <t>HIGH SCHOOL - Events I Plan to Participate In (you can change at any time)...</t>
  </si>
  <si>
    <t>Are you interested in our GJRA queen contest?</t>
  </si>
  <si>
    <t>Volunteer Information</t>
  </si>
  <si>
    <t>GJRA Rulebook</t>
  </si>
  <si>
    <t>Sponsorship</t>
  </si>
  <si>
    <t>Participant Release</t>
  </si>
  <si>
    <t>Alice Smith</t>
  </si>
  <si>
    <t>Amerie tipton</t>
  </si>
  <si>
    <t>Camellia Hollis</t>
  </si>
  <si>
    <t>JC Harris</t>
  </si>
  <si>
    <t>Kylie Long</t>
  </si>
  <si>
    <t>Lauren Stamey</t>
  </si>
  <si>
    <t>Mollie Coker</t>
  </si>
  <si>
    <t>sterling ayers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</si>
</sst>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-mmm"/>
    <numFmt numFmtId="165" formatCode="mmm d"/>
    <numFmt numFmtId="166" formatCode="mmmm d"/>
    <numFmt numFmtId="167" formatCode="m/d"/>
    <numFmt numFmtId="168" formatCode="d-mmmm"/>
    <numFmt numFmtId="169" formatCode="&quot;$&quot;#,##0.00"/>
    <numFmt numFmtId="170" formatCode="m/d/yyyy h:mm am/pm"/>
    <numFmt numFmtId="171" formatCode="m/d/yyyy"/>
  </numFmts>
  <fonts count="31">
    <font>
      <sz val="11.0"/>
      <color theme="1"/>
      <name val="Aptos Narrow"/>
      <scheme val="minor"/>
    </font>
    <font>
      <sz val="18.0"/>
      <color rgb="FFEFEFEF"/>
      <name val="Arial"/>
    </font>
    <font>
      <sz val="18.0"/>
      <color rgb="FF000000"/>
      <name val="Arial"/>
    </font>
    <font>
      <sz val="14.0"/>
      <color rgb="FF000000"/>
      <name val="Arial"/>
    </font>
    <font>
      <sz val="18.0"/>
      <color rgb="FF000000"/>
      <name val="&quot;Aptos Narrow&quot;"/>
    </font>
    <font>
      <sz val="14.0"/>
      <color rgb="FF000000"/>
      <name val="&quot;Aptos Narrow&quot;"/>
    </font>
    <font>
      <sz val="13.0"/>
      <color rgb="FF000000"/>
      <name val="Arial"/>
    </font>
    <font/>
    <font>
      <sz val="13.0"/>
      <color theme="1"/>
      <name val="Arial"/>
    </font>
    <font>
      <sz val="14.0"/>
      <color theme="1"/>
      <name val="Arial"/>
    </font>
    <font>
      <sz val="14.0"/>
      <color theme="1"/>
      <name val="Aptos Narrow"/>
    </font>
    <font>
      <color theme="1"/>
      <name val="Aptos Narrow"/>
    </font>
    <font>
      <sz val="12.0"/>
      <color rgb="FF000000"/>
      <name val="Arial"/>
    </font>
    <font>
      <sz val="12.0"/>
      <color theme="1"/>
      <name val="Aptos Narrow"/>
    </font>
    <font>
      <sz val="14.0"/>
      <color rgb="FFD9D9D9"/>
      <name val="&quot;Aptos Narrow&quot;"/>
    </font>
    <font>
      <sz val="18.0"/>
      <color theme="1"/>
      <name val="Arial"/>
    </font>
    <font>
      <sz val="14.0"/>
      <color rgb="FFCCCCCC"/>
      <name val="Aptos Narrow"/>
    </font>
    <font>
      <sz val="10.0"/>
      <color theme="1"/>
      <name val="Arial"/>
    </font>
    <font>
      <sz val="14.0"/>
      <color rgb="FFD9D9D9"/>
      <name val="Aptos Narrow"/>
    </font>
    <font>
      <sz val="14.0"/>
      <color theme="1"/>
      <name val="Aptos Narrow"/>
      <scheme val="minor"/>
    </font>
    <font>
      <sz val="14.0"/>
      <color rgb="FFD9D9D9"/>
      <name val="Arial"/>
    </font>
    <font>
      <sz val="12.0"/>
      <color theme="1"/>
      <name val="Arial"/>
    </font>
    <font>
      <color theme="1"/>
      <name val="Arial"/>
    </font>
    <font>
      <sz val="15.0"/>
      <color rgb="FFEFEFEF"/>
      <name val="Arial"/>
    </font>
    <font>
      <sz val="16.0"/>
      <color rgb="FFEFEFEF"/>
      <name val="Arial"/>
    </font>
    <font>
      <sz val="13.0"/>
      <color rgb="FF000000"/>
      <name val="&quot;Aptos Narrow&quot;"/>
    </font>
    <font>
      <sz val="13.0"/>
      <color theme="1"/>
      <name val="Aptos Narrow"/>
    </font>
    <font>
      <b/>
      <sz val="11.0"/>
      <color theme="1"/>
      <name val="Arial"/>
    </font>
    <font>
      <sz val="11.0"/>
      <color theme="1"/>
      <name val="Aptos Narrow"/>
    </font>
    <font>
      <sz val="11.0"/>
      <color theme="1"/>
      <name val="Arial"/>
    </font>
    <font>
      <sz val="11.0"/>
      <color rgb="FF000000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073763"/>
        <bgColor rgb="FF073763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shrinkToFit="0" vertical="center" wrapText="0"/>
    </xf>
    <xf borderId="0" fillId="2" fontId="2" numFmtId="0" xfId="0" applyAlignment="1" applyFont="1">
      <alignment horizontal="center" shrinkToFit="0" vertical="bottom" wrapText="0"/>
    </xf>
    <xf borderId="0" fillId="2" fontId="3" numFmtId="0" xfId="0" applyAlignment="1" applyFont="1">
      <alignment horizontal="center" shrinkToFit="0" vertical="bottom" wrapText="0"/>
    </xf>
    <xf borderId="0" fillId="0" fontId="4" numFmtId="0" xfId="0" applyAlignment="1" applyFont="1">
      <alignment shrinkToFit="0" vertical="bottom" wrapText="0"/>
    </xf>
    <xf borderId="0" fillId="0" fontId="2" numFmtId="164" xfId="0" applyAlignment="1" applyFont="1" applyNumberFormat="1">
      <alignment horizontal="center"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 shrinkToFit="0" vertical="bottom" wrapText="0"/>
    </xf>
    <xf borderId="0" fillId="2" fontId="4" numFmtId="0" xfId="0" applyAlignment="1" applyFont="1">
      <alignment shrinkToFit="0" vertical="bottom" wrapText="0"/>
    </xf>
    <xf quotePrefix="1" borderId="1" fillId="0" fontId="3" numFmtId="0" xfId="0" applyAlignment="1" applyBorder="1" applyFont="1">
      <alignment horizontal="center" shrinkToFit="0" vertical="bottom" wrapText="0"/>
    </xf>
    <xf borderId="1" fillId="0" fontId="3" numFmtId="0" xfId="0" applyAlignment="1" applyBorder="1" applyFont="1">
      <alignment horizontal="center" shrinkToFit="0" vertical="bottom" wrapText="0"/>
    </xf>
    <xf borderId="1" fillId="0" fontId="3" numFmtId="165" xfId="0" applyAlignment="1" applyBorder="1" applyFont="1" applyNumberFormat="1">
      <alignment horizontal="center" shrinkToFit="0" vertical="bottom" wrapText="0"/>
    </xf>
    <xf borderId="1" fillId="0" fontId="3" numFmtId="166" xfId="0" applyAlignment="1" applyBorder="1" applyFont="1" applyNumberFormat="1">
      <alignment horizontal="center" shrinkToFit="0" vertical="bottom" wrapText="0"/>
    </xf>
    <xf borderId="2" fillId="0" fontId="3" numFmtId="166" xfId="0" applyAlignment="1" applyBorder="1" applyFont="1" applyNumberFormat="1">
      <alignment horizontal="center" shrinkToFit="0" vertical="bottom" wrapText="0"/>
    </xf>
    <xf borderId="1" fillId="0" fontId="6" numFmtId="0" xfId="0" applyAlignment="1" applyBorder="1" applyFont="1">
      <alignment horizontal="center" shrinkToFit="0" vertical="bottom" wrapText="0"/>
    </xf>
    <xf borderId="0" fillId="2" fontId="1" numFmtId="0" xfId="0" applyAlignment="1" applyFont="1">
      <alignment shrinkToFit="0" vertical="bottom" wrapText="0"/>
    </xf>
    <xf borderId="3" fillId="0" fontId="7" numFmtId="0" xfId="0" applyBorder="1" applyFont="1"/>
    <xf borderId="4" fillId="0" fontId="7" numFmtId="0" xfId="0" applyBorder="1" applyFont="1"/>
    <xf borderId="3" fillId="0" fontId="3" numFmtId="166" xfId="0" applyAlignment="1" applyBorder="1" applyFont="1" applyNumberFormat="1">
      <alignment horizontal="center" shrinkToFit="0" vertical="bottom" wrapText="0"/>
    </xf>
    <xf borderId="3" fillId="0" fontId="8" numFmtId="0" xfId="0" applyAlignment="1" applyBorder="1" applyFont="1">
      <alignment horizontal="center"/>
    </xf>
    <xf borderId="5" fillId="0" fontId="3" numFmtId="0" xfId="0" applyAlignment="1" applyBorder="1" applyFont="1">
      <alignment readingOrder="0" shrinkToFit="0" vertical="bottom" wrapText="0"/>
    </xf>
    <xf borderId="5" fillId="0" fontId="3" numFmtId="0" xfId="0" applyAlignment="1" applyBorder="1" applyFont="1">
      <alignment shrinkToFit="0" vertical="bottom" wrapText="0"/>
    </xf>
    <xf borderId="0" fillId="0" fontId="2" numFmtId="0" xfId="0" applyAlignment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right" readingOrder="0" vertical="bottom"/>
    </xf>
    <xf borderId="5" fillId="0" fontId="10" numFmtId="0" xfId="0" applyAlignment="1" applyBorder="1" applyFont="1">
      <alignment vertical="bottom"/>
    </xf>
    <xf borderId="5" fillId="0" fontId="9" numFmtId="0" xfId="0" applyAlignment="1" applyBorder="1" applyFont="1">
      <alignment horizontal="right" vertical="bottom"/>
    </xf>
    <xf borderId="5" fillId="0" fontId="9" numFmtId="0" xfId="0" applyAlignment="1" applyBorder="1" applyFont="1">
      <alignment vertical="bottom"/>
    </xf>
    <xf borderId="0" fillId="0" fontId="10" numFmtId="0" xfId="0" applyFont="1"/>
    <xf borderId="0" fillId="2" fontId="3" numFmtId="4" xfId="0" applyAlignment="1" applyFont="1" applyNumberFormat="1">
      <alignment horizontal="center" shrinkToFit="0" vertical="bottom" wrapText="0"/>
    </xf>
    <xf borderId="0" fillId="2" fontId="3" numFmtId="165" xfId="0" applyAlignment="1" applyFont="1" applyNumberFormat="1">
      <alignment horizontal="center" shrinkToFit="0" vertical="bottom" wrapText="0"/>
    </xf>
    <xf borderId="0" fillId="2" fontId="3" numFmtId="166" xfId="0" applyAlignment="1" applyFont="1" applyNumberFormat="1">
      <alignment horizontal="center" shrinkToFit="0" vertical="bottom" wrapText="0"/>
    </xf>
    <xf borderId="0" fillId="2" fontId="11" numFmtId="0" xfId="0" applyFont="1"/>
    <xf borderId="0" fillId="0" fontId="11" numFmtId="4" xfId="0" applyAlignment="1" applyFont="1" applyNumberFormat="1">
      <alignment horizontal="center"/>
    </xf>
    <xf borderId="0" fillId="0" fontId="3" numFmtId="166" xfId="0" applyAlignment="1" applyFont="1" applyNumberFormat="1">
      <alignment horizontal="center" shrinkToFit="0" vertical="bottom" wrapText="0"/>
    </xf>
    <xf borderId="0" fillId="0" fontId="3" numFmtId="4" xfId="0" applyAlignment="1" applyFont="1" applyNumberForma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quotePrefix="1" borderId="6" fillId="0" fontId="3" numFmtId="0" xfId="0" applyAlignment="1" applyBorder="1" applyFont="1">
      <alignment horizontal="center" shrinkToFit="0" vertical="bottom" wrapText="0"/>
    </xf>
    <xf borderId="7" fillId="0" fontId="7" numFmtId="0" xfId="0" applyBorder="1" applyFont="1"/>
    <xf borderId="8" fillId="0" fontId="7" numFmtId="0" xfId="0" applyBorder="1" applyFont="1"/>
    <xf borderId="6" fillId="0" fontId="3" numFmtId="166" xfId="0" applyAlignment="1" applyBorder="1" applyFont="1" applyNumberFormat="1">
      <alignment horizontal="center" shrinkToFit="0" vertical="bottom" wrapText="0"/>
    </xf>
    <xf borderId="0" fillId="0" fontId="3" numFmtId="165" xfId="0" applyAlignment="1" applyFont="1" applyNumberFormat="1">
      <alignment horizontal="center" shrinkToFit="0" vertical="bottom" wrapText="0"/>
    </xf>
    <xf borderId="0" fillId="0" fontId="6" numFmtId="0" xfId="0" applyAlignment="1" applyFont="1">
      <alignment horizontal="center" shrinkToFit="0" vertical="bottom" wrapText="0"/>
    </xf>
    <xf borderId="6" fillId="0" fontId="3" numFmtId="0" xfId="0" applyAlignment="1" applyBorder="1" applyFont="1">
      <alignment horizontal="center" shrinkToFit="0" vertical="bottom" wrapText="0"/>
    </xf>
    <xf borderId="0" fillId="0" fontId="12" numFmtId="4" xfId="0" applyAlignment="1" applyFont="1" applyNumberFormat="1">
      <alignment horizontal="center" shrinkToFit="0" vertical="bottom" wrapText="0"/>
    </xf>
    <xf borderId="0" fillId="0" fontId="12" numFmtId="0" xfId="0" applyAlignment="1" applyFont="1">
      <alignment horizontal="center" shrinkToFit="0" vertical="bottom" wrapText="0"/>
    </xf>
    <xf borderId="5" fillId="0" fontId="12" numFmtId="0" xfId="0" applyAlignment="1" applyBorder="1" applyFont="1">
      <alignment horizontal="center" shrinkToFit="0" vertical="bottom" wrapText="0"/>
    </xf>
    <xf borderId="0" fillId="0" fontId="8" numFmtId="0" xfId="0" applyAlignment="1" applyFont="1">
      <alignment horizontal="center"/>
    </xf>
    <xf borderId="0" fillId="0" fontId="3" numFmtId="0" xfId="0" applyAlignment="1" applyFont="1">
      <alignment shrinkToFit="0" vertical="bottom" wrapText="0"/>
    </xf>
    <xf borderId="3" fillId="0" fontId="3" numFmtId="0" xfId="0" applyAlignment="1" applyBorder="1" applyFont="1">
      <alignment horizontal="center" shrinkToFit="0" vertical="bottom" wrapText="0"/>
    </xf>
    <xf borderId="3" fillId="0" fontId="3" numFmtId="0" xfId="0" applyAlignment="1" applyBorder="1" applyFont="1">
      <alignment shrinkToFit="0" vertical="bottom" wrapText="0"/>
    </xf>
    <xf borderId="5" fillId="0" fontId="3" numFmtId="167" xfId="0" applyAlignment="1" applyBorder="1" applyFont="1" applyNumberFormat="1">
      <alignment horizontal="center" shrinkToFit="0" vertical="bottom" wrapText="0"/>
    </xf>
    <xf quotePrefix="1" borderId="5" fillId="0" fontId="3" numFmtId="0" xfId="0" applyAlignment="1" applyBorder="1" applyFont="1">
      <alignment horizontal="center" shrinkToFit="0" vertical="bottom" wrapText="0"/>
    </xf>
    <xf borderId="0" fillId="0" fontId="5" numFmtId="4" xfId="0" applyAlignment="1" applyFont="1" applyNumberFormat="1">
      <alignment horizontal="center" shrinkToFit="0" vertical="bottom" wrapText="0"/>
    </xf>
    <xf borderId="0" fillId="0" fontId="3" numFmtId="4" xfId="0" applyAlignment="1" applyFont="1" applyNumberFormat="1">
      <alignment horizontal="center" readingOrder="0" shrinkToFit="0" vertical="bottom" wrapText="0"/>
    </xf>
    <xf borderId="5" fillId="0" fontId="3" numFmtId="0" xfId="0" applyAlignment="1" applyBorder="1" applyFont="1">
      <alignment horizontal="center" readingOrder="0" shrinkToFit="0" vertical="bottom" wrapText="0"/>
    </xf>
    <xf borderId="5" fillId="0" fontId="5" numFmtId="0" xfId="0" applyAlignment="1" applyBorder="1" applyFont="1">
      <alignment horizontal="center" shrinkToFit="0" vertical="bottom" wrapText="0"/>
    </xf>
    <xf borderId="0" fillId="0" fontId="10" numFmtId="4" xfId="0" applyAlignment="1" applyFont="1" applyNumberFormat="1">
      <alignment horizontal="center"/>
    </xf>
    <xf borderId="0" fillId="0" fontId="13" numFmtId="0" xfId="0" applyAlignment="1" applyFont="1">
      <alignment vertical="bottom"/>
    </xf>
    <xf borderId="0" fillId="0" fontId="1" numFmtId="0" xfId="0" applyAlignment="1" applyFont="1">
      <alignment shrinkToFit="0" vertical="bottom" wrapText="0"/>
    </xf>
    <xf borderId="0" fillId="0" fontId="14" numFmtId="4" xfId="0" applyAlignment="1" applyFont="1" applyNumberFormat="1">
      <alignment horizontal="center" shrinkToFit="0" vertical="bottom" wrapText="0"/>
    </xf>
    <xf borderId="0" fillId="0" fontId="15" numFmtId="0" xfId="0" applyAlignment="1" applyFont="1">
      <alignment horizontal="center" vertical="bottom"/>
    </xf>
    <xf borderId="0" fillId="0" fontId="9" numFmtId="0" xfId="0" applyAlignment="1" applyFont="1">
      <alignment horizontal="center" vertical="bottom"/>
    </xf>
    <xf borderId="5" fillId="0" fontId="9" numFmtId="0" xfId="0" applyAlignment="1" applyBorder="1" applyFont="1">
      <alignment horizontal="center" vertical="bottom"/>
    </xf>
    <xf borderId="0" fillId="0" fontId="16" numFmtId="4" xfId="0" applyAlignment="1" applyFont="1" applyNumberFormat="1">
      <alignment horizontal="center"/>
    </xf>
    <xf borderId="0" fillId="0" fontId="9" numFmtId="4" xfId="0" applyAlignment="1" applyFont="1" applyNumberFormat="1">
      <alignment horizontal="center"/>
    </xf>
    <xf borderId="0" fillId="0" fontId="17" numFmtId="0" xfId="0" applyFont="1"/>
    <xf borderId="0" fillId="0" fontId="13" numFmtId="0" xfId="0" applyFont="1"/>
    <xf borderId="0" fillId="0" fontId="18" numFmtId="4" xfId="0" applyAlignment="1" applyFont="1" applyNumberFormat="1">
      <alignment horizontal="center"/>
    </xf>
    <xf borderId="0" fillId="0" fontId="19" numFmtId="0" xfId="0" applyFont="1"/>
    <xf borderId="5" fillId="0" fontId="3" numFmtId="2" xfId="0" applyAlignment="1" applyBorder="1" applyFont="1" applyNumberFormat="1">
      <alignment horizontal="center" shrinkToFit="0" vertical="bottom" wrapText="0"/>
    </xf>
    <xf borderId="0" fillId="0" fontId="20" numFmtId="4" xfId="0" applyAlignment="1" applyFont="1" applyNumberFormat="1">
      <alignment horizontal="center"/>
    </xf>
    <xf borderId="0" fillId="0" fontId="21" numFmtId="0" xfId="0" applyFont="1"/>
    <xf borderId="0" fillId="0" fontId="22" numFmtId="0" xfId="0" applyFont="1"/>
    <xf borderId="0" fillId="0" fontId="2" numFmtId="0" xfId="0" applyAlignment="1" applyFont="1">
      <alignment shrinkToFit="0" vertical="bottom" wrapText="0"/>
    </xf>
    <xf borderId="0" fillId="0" fontId="4" numFmtId="164" xfId="0" applyAlignment="1" applyFont="1" applyNumberFormat="1">
      <alignment horizontal="center" shrinkToFit="0" vertical="bottom" wrapText="0"/>
    </xf>
    <xf borderId="0" fillId="2" fontId="23" numFmtId="0" xfId="0" applyAlignment="1" applyFont="1">
      <alignment horizontal="center" shrinkToFit="0" vertical="bottom" wrapText="0"/>
    </xf>
    <xf borderId="0" fillId="0" fontId="4" numFmtId="168" xfId="0" applyAlignment="1" applyFont="1" applyNumberFormat="1">
      <alignment horizontal="center" shrinkToFit="0" vertical="bottom" wrapText="0"/>
    </xf>
    <xf borderId="0" fillId="2" fontId="24" numFmtId="0" xfId="0" applyAlignment="1" applyFont="1">
      <alignment shrinkToFit="0" vertical="bottom" wrapText="0"/>
    </xf>
    <xf borderId="0" fillId="2" fontId="23" numFmtId="0" xfId="0" applyAlignment="1" applyFont="1">
      <alignment horizontal="center" shrinkToFit="0" vertical="bottom" wrapText="1"/>
    </xf>
    <xf borderId="0" fillId="0" fontId="22" numFmtId="0" xfId="0" applyAlignment="1" applyFont="1">
      <alignment readingOrder="0"/>
    </xf>
    <xf borderId="0" fillId="3" fontId="6" numFmtId="0" xfId="0" applyAlignment="1" applyFill="1" applyFont="1">
      <alignment shrinkToFit="0" vertical="bottom" wrapText="0"/>
    </xf>
    <xf borderId="0" fillId="0" fontId="25" numFmtId="0" xfId="0" applyAlignment="1" applyFont="1">
      <alignment horizontal="center" shrinkToFit="0" vertical="bottom" wrapText="0"/>
    </xf>
    <xf borderId="0" fillId="3" fontId="25" numFmtId="0" xfId="0" applyAlignment="1" applyFont="1">
      <alignment shrinkToFit="0" vertical="bottom" wrapText="0"/>
    </xf>
    <xf borderId="0" fillId="0" fontId="22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horizontal="center" readingOrder="0" shrinkToFit="0" vertical="bottom" wrapText="0"/>
    </xf>
    <xf borderId="0" fillId="0" fontId="25" numFmtId="0" xfId="0" applyAlignment="1" applyFont="1">
      <alignment shrinkToFit="0" vertical="bottom" wrapText="0"/>
    </xf>
    <xf borderId="0" fillId="0" fontId="22" numFmtId="0" xfId="0" applyAlignment="1" applyFont="1">
      <alignment horizontal="center" readingOrder="0"/>
    </xf>
    <xf borderId="0" fillId="3" fontId="11" numFmtId="0" xfId="0" applyFont="1"/>
    <xf borderId="0" fillId="3" fontId="25" numFmtId="0" xfId="0" applyAlignment="1" applyFont="1">
      <alignment horizontal="center" shrinkToFit="0" vertical="bottom" wrapText="0"/>
    </xf>
    <xf borderId="0" fillId="3" fontId="11" numFmtId="0" xfId="0" applyAlignment="1" applyFont="1">
      <alignment horizontal="center"/>
    </xf>
    <xf borderId="0" fillId="3" fontId="22" numFmtId="0" xfId="0" applyAlignment="1" applyFont="1">
      <alignment horizontal="center"/>
    </xf>
    <xf borderId="0" fillId="3" fontId="6" numFmtId="0" xfId="0" applyAlignment="1" applyFont="1">
      <alignment horizontal="center" shrinkToFit="0" vertical="bottom" wrapText="0"/>
    </xf>
    <xf borderId="0" fillId="3" fontId="22" numFmtId="0" xfId="0" applyFont="1"/>
    <xf borderId="0" fillId="0" fontId="26" numFmtId="0" xfId="0" applyAlignment="1" applyFont="1">
      <alignment horizontal="center"/>
    </xf>
    <xf borderId="0" fillId="0" fontId="26" numFmtId="0" xfId="0" applyFont="1"/>
    <xf borderId="0" fillId="4" fontId="6" numFmtId="0" xfId="0" applyAlignment="1" applyFill="1" applyFont="1">
      <alignment shrinkToFit="0" vertical="bottom" wrapText="0"/>
    </xf>
    <xf borderId="0" fillId="4" fontId="11" numFmtId="0" xfId="0" applyFont="1"/>
    <xf borderId="0" fillId="4" fontId="6" numFmtId="0" xfId="0" applyAlignment="1" applyFont="1">
      <alignment horizontal="center" shrinkToFit="0" vertical="bottom" wrapText="0"/>
    </xf>
    <xf borderId="0" fillId="4" fontId="26" numFmtId="0" xfId="0" applyFont="1"/>
    <xf borderId="0" fillId="4" fontId="8" numFmtId="0" xfId="0" applyAlignment="1" applyFont="1">
      <alignment horizontal="center"/>
    </xf>
    <xf borderId="0" fillId="4" fontId="25" numFmtId="0" xfId="0" applyAlignment="1" applyFont="1">
      <alignment horizontal="center" shrinkToFit="0" vertical="bottom" wrapText="0"/>
    </xf>
    <xf borderId="0" fillId="4" fontId="26" numFmtId="0" xfId="0" applyAlignment="1" applyFont="1">
      <alignment horizontal="center"/>
    </xf>
    <xf borderId="0" fillId="4" fontId="22" numFmtId="0" xfId="0" applyFont="1"/>
    <xf borderId="0" fillId="0" fontId="8" numFmtId="0" xfId="0" applyAlignment="1" applyFont="1">
      <alignment horizontal="center" readingOrder="0"/>
    </xf>
    <xf borderId="0" fillId="0" fontId="11" numFmtId="0" xfId="0" applyFont="1"/>
    <xf borderId="9" fillId="5" fontId="27" numFmtId="0" xfId="0" applyAlignment="1" applyBorder="1" applyFill="1" applyFont="1">
      <alignment horizontal="center" vertical="bottom"/>
    </xf>
    <xf borderId="0" fillId="3" fontId="28" numFmtId="0" xfId="0" applyAlignment="1" applyFont="1">
      <alignment vertical="bottom"/>
    </xf>
    <xf borderId="0" fillId="0" fontId="28" numFmtId="0" xfId="0" applyAlignment="1" applyFont="1">
      <alignment vertical="bottom"/>
    </xf>
    <xf borderId="0" fillId="0" fontId="29" numFmtId="0" xfId="0" applyAlignment="1" applyFont="1">
      <alignment vertical="bottom"/>
    </xf>
    <xf borderId="0" fillId="6" fontId="29" numFmtId="169" xfId="0" applyAlignment="1" applyFill="1" applyFont="1" applyNumberFormat="1">
      <alignment horizontal="center" vertical="bottom"/>
    </xf>
    <xf borderId="0" fillId="6" fontId="29" numFmtId="0" xfId="0" applyAlignment="1" applyFont="1">
      <alignment vertical="bottom"/>
    </xf>
    <xf borderId="0" fillId="7" fontId="29" numFmtId="0" xfId="0" applyAlignment="1" applyFill="1" applyFont="1">
      <alignment vertical="bottom"/>
    </xf>
    <xf borderId="0" fillId="7" fontId="29" numFmtId="169" xfId="0" applyAlignment="1" applyFont="1" applyNumberFormat="1">
      <alignment horizontal="right" vertical="bottom"/>
    </xf>
    <xf borderId="0" fillId="0" fontId="29" numFmtId="169" xfId="0" applyAlignment="1" applyFont="1" applyNumberFormat="1">
      <alignment horizontal="right" vertical="bottom"/>
    </xf>
    <xf borderId="0" fillId="7" fontId="29" numFmtId="169" xfId="0" applyAlignment="1" applyFont="1" applyNumberFormat="1">
      <alignment horizontal="center" vertical="bottom"/>
    </xf>
    <xf borderId="0" fillId="7" fontId="28" numFmtId="0" xfId="0" applyAlignment="1" applyFont="1">
      <alignment vertical="bottom"/>
    </xf>
    <xf borderId="0" fillId="8" fontId="29" numFmtId="0" xfId="0" applyAlignment="1" applyFill="1" applyFont="1">
      <alignment vertical="bottom"/>
    </xf>
    <xf borderId="0" fillId="8" fontId="29" numFmtId="169" xfId="0" applyAlignment="1" applyFont="1" applyNumberFormat="1">
      <alignment horizontal="right" vertical="bottom"/>
    </xf>
    <xf borderId="0" fillId="0" fontId="29" numFmtId="169" xfId="0" applyAlignment="1" applyFont="1" applyNumberFormat="1">
      <alignment horizontal="center" vertical="bottom"/>
    </xf>
    <xf borderId="0" fillId="0" fontId="30" numFmtId="0" xfId="0" applyAlignment="1" applyFont="1">
      <alignment shrinkToFit="0" vertical="bottom" wrapText="0"/>
    </xf>
    <xf borderId="0" fillId="0" fontId="30" numFmtId="0" xfId="0" applyAlignment="1" applyFont="1">
      <alignment horizontal="right" shrinkToFit="0" vertical="bottom" wrapText="0"/>
    </xf>
    <xf borderId="0" fillId="0" fontId="30" numFmtId="170" xfId="0" applyAlignment="1" applyFont="1" applyNumberFormat="1">
      <alignment horizontal="right" shrinkToFit="0" vertical="bottom" wrapText="0"/>
    </xf>
    <xf borderId="0" fillId="0" fontId="30" numFmtId="171" xfId="0" applyAlignment="1" applyFont="1" applyNumberFormat="1">
      <alignment horizontal="right" shrinkToFit="0" vertical="bottom" wrapText="0"/>
    </xf>
  </cellXfs>
  <cellStyles count="1">
    <cellStyle xfId="0" name="Normal" builtinId="0"/>
  </cellStyles>
  <dxfs count="2">
    <dxf>
      <font/>
      <fill>
        <patternFill patternType="none"/>
      </fill>
      <border/>
    </dxf>
    <dxf>
      <font/>
      <fill>
        <patternFill patternType="solid">
          <fgColor rgb="FFFFFF00"/>
          <bgColor rgb="FFFFFF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2200275</xdr:colOff>
      <xdr:row>0</xdr:row>
      <xdr:rowOff>266700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200025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1943100</xdr:colOff>
      <xdr:row>0</xdr:row>
      <xdr:rowOff>323850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1952625</xdr:colOff>
      <xdr:row>0</xdr:row>
      <xdr:rowOff>238125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1905000</xdr:colOff>
      <xdr:row>0</xdr:row>
      <xdr:rowOff>190500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2066925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2152650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3009900</xdr:colOff>
      <xdr:row>0</xdr:row>
      <xdr:rowOff>123825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2971800</xdr:colOff>
      <xdr:row>0</xdr:row>
      <xdr:rowOff>171450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2114550</xdr:colOff>
      <xdr:row>0</xdr:row>
      <xdr:rowOff>323850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13" width="12.88"/>
    <col customWidth="1" min="14" max="14" width="1.88"/>
    <col customWidth="1" min="15" max="15" width="10.88"/>
    <col customWidth="1" min="16" max="28" width="8.63"/>
  </cols>
  <sheetData>
    <row r="1" ht="88.5" customHeight="1">
      <c r="A1" s="1"/>
      <c r="B1" s="1" t="s">
        <v>0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2"/>
      <c r="O1" s="3"/>
    </row>
    <row r="2">
      <c r="A2" s="4"/>
      <c r="B2" s="4"/>
      <c r="C2" s="5"/>
      <c r="N2" s="6"/>
      <c r="O2" s="7"/>
    </row>
    <row r="3">
      <c r="A3" s="8"/>
      <c r="B3" s="8"/>
      <c r="C3" s="5"/>
      <c r="D3" s="9" t="s">
        <v>1</v>
      </c>
      <c r="E3" s="10" t="s">
        <v>2</v>
      </c>
      <c r="F3" s="11">
        <v>45941.0</v>
      </c>
      <c r="G3" s="11">
        <v>45976.0</v>
      </c>
      <c r="H3" s="11">
        <v>46095.0</v>
      </c>
      <c r="I3" s="11">
        <v>46096.0</v>
      </c>
      <c r="J3" s="12">
        <v>46123.0</v>
      </c>
      <c r="K3" s="11">
        <v>46124.0</v>
      </c>
      <c r="L3" s="13">
        <v>46151.0</v>
      </c>
      <c r="M3" s="10" t="s">
        <v>3</v>
      </c>
      <c r="N3" s="6"/>
      <c r="O3" s="14" t="s">
        <v>4</v>
      </c>
    </row>
    <row r="4">
      <c r="A4" s="15"/>
      <c r="B4" s="15" t="s">
        <v>5</v>
      </c>
      <c r="C4" s="6"/>
      <c r="D4" s="16"/>
      <c r="E4" s="16"/>
      <c r="F4" s="16"/>
      <c r="G4" s="16"/>
      <c r="H4" s="16"/>
      <c r="I4" s="16"/>
      <c r="J4" s="16"/>
      <c r="K4" s="16"/>
      <c r="L4" s="17"/>
      <c r="M4" s="18">
        <v>45821.0</v>
      </c>
      <c r="N4" s="6"/>
      <c r="O4" s="19" t="s">
        <v>6</v>
      </c>
    </row>
    <row r="5">
      <c r="A5" s="20">
        <v>1.0</v>
      </c>
      <c r="B5" s="21" t="s">
        <v>7</v>
      </c>
      <c r="C5" s="22"/>
      <c r="D5" s="23">
        <v>1.0</v>
      </c>
      <c r="E5" s="23">
        <v>1.0</v>
      </c>
      <c r="F5" s="23"/>
      <c r="G5" s="23">
        <v>1.0</v>
      </c>
      <c r="H5" s="23">
        <v>1.0</v>
      </c>
      <c r="I5" s="23">
        <v>1.0</v>
      </c>
      <c r="J5" s="23">
        <v>1.0</v>
      </c>
      <c r="K5" s="23"/>
      <c r="L5" s="23">
        <v>1.0</v>
      </c>
      <c r="M5" s="23"/>
      <c r="N5" s="6"/>
      <c r="O5" s="23">
        <f t="shared" ref="O5:O11" si="1">sum(D5:M5)</f>
        <v>7</v>
      </c>
    </row>
    <row r="6">
      <c r="A6" s="21">
        <f t="shared" ref="A6:A11" si="2">A5+1</f>
        <v>2</v>
      </c>
      <c r="B6" s="21" t="s">
        <v>8</v>
      </c>
      <c r="C6" s="22"/>
      <c r="D6" s="23">
        <v>1.0</v>
      </c>
      <c r="E6" s="23">
        <v>1.0</v>
      </c>
      <c r="F6" s="23">
        <v>1.0</v>
      </c>
      <c r="G6" s="23">
        <v>1.0</v>
      </c>
      <c r="H6" s="23">
        <v>1.0</v>
      </c>
      <c r="I6" s="23">
        <v>1.0</v>
      </c>
      <c r="J6" s="23">
        <v>1.0</v>
      </c>
      <c r="K6" s="23">
        <v>1.0</v>
      </c>
      <c r="L6" s="23">
        <v>1.0</v>
      </c>
      <c r="M6" s="23"/>
      <c r="N6" s="6"/>
      <c r="O6" s="23">
        <f t="shared" si="1"/>
        <v>9</v>
      </c>
    </row>
    <row r="7">
      <c r="A7" s="21">
        <f t="shared" si="2"/>
        <v>3</v>
      </c>
      <c r="B7" s="21" t="s">
        <v>9</v>
      </c>
      <c r="C7" s="22"/>
      <c r="D7" s="23"/>
      <c r="E7" s="23"/>
      <c r="F7" s="23"/>
      <c r="G7" s="23">
        <v>1.0</v>
      </c>
      <c r="H7" s="23">
        <v>1.0</v>
      </c>
      <c r="I7" s="23">
        <v>1.0</v>
      </c>
      <c r="J7" s="23">
        <v>1.0</v>
      </c>
      <c r="K7" s="23">
        <v>1.0</v>
      </c>
      <c r="L7" s="23">
        <v>1.0</v>
      </c>
      <c r="M7" s="23"/>
      <c r="N7" s="6"/>
      <c r="O7" s="23">
        <f t="shared" si="1"/>
        <v>6</v>
      </c>
    </row>
    <row r="8">
      <c r="A8" s="21">
        <f t="shared" si="2"/>
        <v>4</v>
      </c>
      <c r="B8" s="21" t="s">
        <v>10</v>
      </c>
      <c r="C8" s="22"/>
      <c r="D8" s="23">
        <v>1.0</v>
      </c>
      <c r="E8" s="23">
        <v>1.0</v>
      </c>
      <c r="F8" s="23">
        <v>1.0</v>
      </c>
      <c r="G8" s="23">
        <v>1.0</v>
      </c>
      <c r="H8" s="23">
        <v>1.0</v>
      </c>
      <c r="I8" s="23">
        <v>1.0</v>
      </c>
      <c r="J8" s="23">
        <v>1.0</v>
      </c>
      <c r="K8" s="23">
        <v>1.0</v>
      </c>
      <c r="L8" s="23">
        <v>1.0</v>
      </c>
      <c r="M8" s="23"/>
      <c r="N8" s="6"/>
      <c r="O8" s="23">
        <f t="shared" si="1"/>
        <v>9</v>
      </c>
    </row>
    <row r="9">
      <c r="A9" s="21">
        <f t="shared" si="2"/>
        <v>5</v>
      </c>
      <c r="B9" s="21" t="s">
        <v>11</v>
      </c>
      <c r="C9" s="22"/>
      <c r="D9" s="23"/>
      <c r="E9" s="23"/>
      <c r="F9" s="23"/>
      <c r="G9" s="23"/>
      <c r="H9" s="23">
        <v>1.0</v>
      </c>
      <c r="I9" s="23">
        <v>1.0</v>
      </c>
      <c r="J9" s="23">
        <v>1.0</v>
      </c>
      <c r="K9" s="23">
        <v>1.0</v>
      </c>
      <c r="L9" s="23">
        <v>1.0</v>
      </c>
      <c r="M9" s="23"/>
      <c r="N9" s="6"/>
      <c r="O9" s="23">
        <f t="shared" si="1"/>
        <v>5</v>
      </c>
    </row>
    <row r="10">
      <c r="A10" s="21">
        <f t="shared" si="2"/>
        <v>6</v>
      </c>
      <c r="B10" s="21" t="s">
        <v>12</v>
      </c>
      <c r="C10" s="22"/>
      <c r="D10" s="23"/>
      <c r="E10" s="23"/>
      <c r="F10" s="23"/>
      <c r="G10" s="23"/>
      <c r="H10" s="23">
        <v>1.0</v>
      </c>
      <c r="I10" s="23">
        <v>1.0</v>
      </c>
      <c r="J10" s="23">
        <v>1.0</v>
      </c>
      <c r="K10" s="23">
        <v>1.0</v>
      </c>
      <c r="L10" s="23">
        <v>1.0</v>
      </c>
      <c r="M10" s="23"/>
      <c r="N10" s="6"/>
      <c r="O10" s="23">
        <f t="shared" si="1"/>
        <v>5</v>
      </c>
    </row>
    <row r="11">
      <c r="A11" s="21">
        <f t="shared" si="2"/>
        <v>7</v>
      </c>
      <c r="B11" s="21" t="s">
        <v>13</v>
      </c>
      <c r="C11" s="22"/>
      <c r="D11" s="23">
        <v>1.0</v>
      </c>
      <c r="E11" s="23">
        <v>1.0</v>
      </c>
      <c r="F11" s="23"/>
      <c r="G11" s="23">
        <v>1.0</v>
      </c>
      <c r="H11" s="23"/>
      <c r="I11" s="23">
        <v>1.0</v>
      </c>
      <c r="J11" s="23">
        <v>1.0</v>
      </c>
      <c r="K11" s="23">
        <v>1.0</v>
      </c>
      <c r="L11" s="23">
        <v>1.0</v>
      </c>
      <c r="M11" s="23"/>
      <c r="N11" s="6"/>
      <c r="O11" s="23">
        <f t="shared" si="1"/>
        <v>7</v>
      </c>
    </row>
    <row r="12">
      <c r="A12" s="4"/>
      <c r="B12" s="4"/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6"/>
      <c r="O12" s="7"/>
    </row>
    <row r="13">
      <c r="A13" s="4"/>
      <c r="B13" s="4"/>
      <c r="C13" s="6"/>
      <c r="D13" s="7"/>
      <c r="E13" s="7"/>
      <c r="F13" s="7"/>
      <c r="G13" s="7"/>
      <c r="H13" s="7"/>
      <c r="I13" s="7"/>
      <c r="J13" s="7"/>
      <c r="K13" s="7"/>
      <c r="L13" s="7"/>
      <c r="M13" s="7"/>
      <c r="N13" s="6"/>
      <c r="O13" s="7"/>
    </row>
    <row r="14">
      <c r="A14" s="15"/>
      <c r="B14" s="15" t="s">
        <v>14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6"/>
      <c r="O14" s="7"/>
    </row>
    <row r="15">
      <c r="A15" s="20">
        <v>1.0</v>
      </c>
      <c r="B15" s="21" t="s">
        <v>15</v>
      </c>
      <c r="C15" s="22"/>
      <c r="D15" s="23"/>
      <c r="E15" s="23"/>
      <c r="F15" s="23"/>
      <c r="G15" s="23"/>
      <c r="H15" s="23">
        <v>1.0</v>
      </c>
      <c r="I15" s="23">
        <v>1.0</v>
      </c>
      <c r="J15" s="23">
        <v>1.0</v>
      </c>
      <c r="K15" s="23">
        <v>1.0</v>
      </c>
      <c r="L15" s="23">
        <v>1.0</v>
      </c>
      <c r="M15" s="23"/>
      <c r="N15" s="6"/>
      <c r="O15" s="23">
        <f t="shared" ref="O15:O33" si="3">sum(D15:M15)</f>
        <v>5</v>
      </c>
    </row>
    <row r="16">
      <c r="A16" s="21">
        <f t="shared" ref="A16:A33" si="4">A15+1</f>
        <v>2</v>
      </c>
      <c r="B16" s="21" t="s">
        <v>16</v>
      </c>
      <c r="C16" s="22"/>
      <c r="D16" s="23"/>
      <c r="E16" s="23">
        <v>1.0</v>
      </c>
      <c r="F16" s="23">
        <v>1.0</v>
      </c>
      <c r="G16" s="23">
        <v>1.0</v>
      </c>
      <c r="H16" s="23">
        <v>1.0</v>
      </c>
      <c r="I16" s="23"/>
      <c r="J16" s="23">
        <v>1.0</v>
      </c>
      <c r="K16" s="23"/>
      <c r="L16" s="23"/>
      <c r="M16" s="23"/>
      <c r="N16" s="6"/>
      <c r="O16" s="23">
        <f t="shared" si="3"/>
        <v>5</v>
      </c>
    </row>
    <row r="17">
      <c r="A17" s="21">
        <f t="shared" si="4"/>
        <v>3</v>
      </c>
      <c r="B17" s="21" t="s">
        <v>17</v>
      </c>
      <c r="C17" s="22"/>
      <c r="D17" s="23">
        <v>1.0</v>
      </c>
      <c r="E17" s="23">
        <v>1.0</v>
      </c>
      <c r="F17" s="23"/>
      <c r="G17" s="23">
        <v>1.0</v>
      </c>
      <c r="H17" s="23">
        <v>1.0</v>
      </c>
      <c r="I17" s="23"/>
      <c r="J17" s="23">
        <v>1.0</v>
      </c>
      <c r="K17" s="23"/>
      <c r="L17" s="23">
        <v>1.0</v>
      </c>
      <c r="M17" s="23"/>
      <c r="N17" s="6"/>
      <c r="O17" s="23">
        <f t="shared" si="3"/>
        <v>6</v>
      </c>
    </row>
    <row r="18">
      <c r="A18" s="21">
        <f t="shared" si="4"/>
        <v>4</v>
      </c>
      <c r="B18" s="21" t="s">
        <v>18</v>
      </c>
      <c r="C18" s="22"/>
      <c r="D18" s="23"/>
      <c r="E18" s="23">
        <v>1.0</v>
      </c>
      <c r="F18" s="23">
        <v>1.0</v>
      </c>
      <c r="G18" s="23">
        <v>1.0</v>
      </c>
      <c r="H18" s="23">
        <v>1.0</v>
      </c>
      <c r="I18" s="23">
        <v>1.0</v>
      </c>
      <c r="J18" s="23">
        <v>1.0</v>
      </c>
      <c r="K18" s="23">
        <v>1.0</v>
      </c>
      <c r="L18" s="23">
        <v>1.0</v>
      </c>
      <c r="M18" s="23"/>
      <c r="N18" s="6"/>
      <c r="O18" s="23">
        <f t="shared" si="3"/>
        <v>8</v>
      </c>
    </row>
    <row r="19">
      <c r="A19" s="21">
        <f t="shared" si="4"/>
        <v>5</v>
      </c>
      <c r="B19" s="21" t="s">
        <v>19</v>
      </c>
      <c r="C19" s="22"/>
      <c r="D19" s="23"/>
      <c r="E19" s="23">
        <v>1.0</v>
      </c>
      <c r="F19" s="23"/>
      <c r="G19" s="23">
        <v>1.0</v>
      </c>
      <c r="H19" s="23">
        <v>1.0</v>
      </c>
      <c r="I19" s="23">
        <v>1.0</v>
      </c>
      <c r="J19" s="23">
        <v>1.0</v>
      </c>
      <c r="K19" s="23">
        <v>1.0</v>
      </c>
      <c r="L19" s="23">
        <v>1.0</v>
      </c>
      <c r="M19" s="23"/>
      <c r="N19" s="6"/>
      <c r="O19" s="23">
        <f t="shared" si="3"/>
        <v>7</v>
      </c>
    </row>
    <row r="20">
      <c r="A20" s="21">
        <f t="shared" si="4"/>
        <v>6</v>
      </c>
      <c r="B20" s="21" t="s">
        <v>20</v>
      </c>
      <c r="C20" s="22"/>
      <c r="D20" s="23"/>
      <c r="E20" s="23"/>
      <c r="F20" s="23"/>
      <c r="G20" s="23"/>
      <c r="H20" s="23">
        <v>1.0</v>
      </c>
      <c r="I20" s="23">
        <v>1.0</v>
      </c>
      <c r="J20" s="23">
        <v>1.0</v>
      </c>
      <c r="K20" s="23">
        <v>1.0</v>
      </c>
      <c r="L20" s="23">
        <v>1.0</v>
      </c>
      <c r="M20" s="23"/>
      <c r="N20" s="6"/>
      <c r="O20" s="23">
        <f t="shared" si="3"/>
        <v>5</v>
      </c>
    </row>
    <row r="21">
      <c r="A21" s="21">
        <f t="shared" si="4"/>
        <v>7</v>
      </c>
      <c r="B21" s="21" t="s">
        <v>21</v>
      </c>
      <c r="C21" s="22"/>
      <c r="D21" s="23"/>
      <c r="E21" s="23">
        <v>1.0</v>
      </c>
      <c r="F21" s="23"/>
      <c r="G21" s="23">
        <v>1.0</v>
      </c>
      <c r="H21" s="23">
        <v>1.0</v>
      </c>
      <c r="I21" s="23">
        <v>1.0</v>
      </c>
      <c r="J21" s="23">
        <v>1.0</v>
      </c>
      <c r="K21" s="23">
        <v>1.0</v>
      </c>
      <c r="L21" s="23">
        <v>1.0</v>
      </c>
      <c r="M21" s="23"/>
      <c r="N21" s="6"/>
      <c r="O21" s="23">
        <f t="shared" si="3"/>
        <v>7</v>
      </c>
    </row>
    <row r="22" ht="15.75" customHeight="1">
      <c r="A22" s="21">
        <f t="shared" si="4"/>
        <v>8</v>
      </c>
      <c r="B22" s="21" t="s">
        <v>22</v>
      </c>
      <c r="C22" s="22"/>
      <c r="D22" s="23"/>
      <c r="E22" s="23">
        <v>1.0</v>
      </c>
      <c r="F22" s="23">
        <v>1.0</v>
      </c>
      <c r="G22" s="23">
        <v>1.0</v>
      </c>
      <c r="H22" s="23">
        <v>1.0</v>
      </c>
      <c r="I22" s="23"/>
      <c r="J22" s="23">
        <v>1.0</v>
      </c>
      <c r="K22" s="23"/>
      <c r="L22" s="23">
        <v>1.0</v>
      </c>
      <c r="M22" s="23"/>
      <c r="N22" s="6"/>
      <c r="O22" s="23">
        <f t="shared" si="3"/>
        <v>6</v>
      </c>
    </row>
    <row r="23">
      <c r="A23" s="21">
        <f t="shared" si="4"/>
        <v>9</v>
      </c>
      <c r="B23" s="21" t="s">
        <v>23</v>
      </c>
      <c r="C23" s="22"/>
      <c r="D23" s="23">
        <v>1.0</v>
      </c>
      <c r="E23" s="23">
        <v>1.0</v>
      </c>
      <c r="F23" s="23">
        <v>1.0</v>
      </c>
      <c r="G23" s="23">
        <v>1.0</v>
      </c>
      <c r="H23" s="23">
        <v>1.0</v>
      </c>
      <c r="I23" s="23">
        <v>1.0</v>
      </c>
      <c r="J23" s="23">
        <v>1.0</v>
      </c>
      <c r="K23" s="23">
        <v>1.0</v>
      </c>
      <c r="L23" s="23">
        <v>1.0</v>
      </c>
      <c r="M23" s="23"/>
      <c r="N23" s="6"/>
      <c r="O23" s="23">
        <f t="shared" si="3"/>
        <v>9</v>
      </c>
    </row>
    <row r="24" ht="15.75" customHeight="1">
      <c r="A24" s="21">
        <f t="shared" si="4"/>
        <v>10</v>
      </c>
      <c r="B24" s="21" t="s">
        <v>7</v>
      </c>
      <c r="C24" s="22"/>
      <c r="D24" s="23">
        <v>1.0</v>
      </c>
      <c r="E24" s="23">
        <v>1.0</v>
      </c>
      <c r="F24" s="23"/>
      <c r="G24" s="23">
        <v>1.0</v>
      </c>
      <c r="H24" s="23">
        <v>1.0</v>
      </c>
      <c r="I24" s="23">
        <v>1.0</v>
      </c>
      <c r="J24" s="23">
        <v>1.0</v>
      </c>
      <c r="K24" s="23"/>
      <c r="L24" s="23">
        <v>1.0</v>
      </c>
      <c r="M24" s="23"/>
      <c r="N24" s="6"/>
      <c r="O24" s="23">
        <f t="shared" si="3"/>
        <v>7</v>
      </c>
    </row>
    <row r="25" ht="15.75" customHeight="1">
      <c r="A25" s="21">
        <f t="shared" si="4"/>
        <v>11</v>
      </c>
      <c r="B25" s="21" t="s">
        <v>8</v>
      </c>
      <c r="C25" s="22"/>
      <c r="D25" s="23">
        <v>1.0</v>
      </c>
      <c r="E25" s="23">
        <v>1.0</v>
      </c>
      <c r="F25" s="23">
        <v>1.0</v>
      </c>
      <c r="G25" s="23">
        <v>1.0</v>
      </c>
      <c r="H25" s="23">
        <v>1.0</v>
      </c>
      <c r="I25" s="23">
        <v>1.0</v>
      </c>
      <c r="J25" s="23">
        <v>1.0</v>
      </c>
      <c r="K25" s="23">
        <v>1.0</v>
      </c>
      <c r="L25" s="23">
        <v>1.0</v>
      </c>
      <c r="M25" s="23"/>
      <c r="N25" s="6"/>
      <c r="O25" s="23">
        <f t="shared" si="3"/>
        <v>9</v>
      </c>
    </row>
    <row r="26">
      <c r="A26" s="21">
        <f t="shared" si="4"/>
        <v>12</v>
      </c>
      <c r="B26" s="21" t="s">
        <v>9</v>
      </c>
      <c r="C26" s="22"/>
      <c r="D26" s="23"/>
      <c r="E26" s="23"/>
      <c r="F26" s="23"/>
      <c r="G26" s="23">
        <v>1.0</v>
      </c>
      <c r="H26" s="23">
        <v>1.0</v>
      </c>
      <c r="I26" s="23">
        <v>1.0</v>
      </c>
      <c r="J26" s="23">
        <v>1.0</v>
      </c>
      <c r="K26" s="23">
        <v>1.0</v>
      </c>
      <c r="L26" s="23">
        <v>1.0</v>
      </c>
      <c r="M26" s="23"/>
      <c r="N26" s="6"/>
      <c r="O26" s="23">
        <f t="shared" si="3"/>
        <v>6</v>
      </c>
    </row>
    <row r="27" ht="15.75" customHeight="1">
      <c r="A27" s="21">
        <f t="shared" si="4"/>
        <v>13</v>
      </c>
      <c r="B27" s="21" t="s">
        <v>24</v>
      </c>
      <c r="C27" s="22"/>
      <c r="D27" s="23">
        <v>1.0</v>
      </c>
      <c r="E27" s="23">
        <v>1.0</v>
      </c>
      <c r="F27" s="23">
        <v>1.0</v>
      </c>
      <c r="G27" s="23">
        <v>1.0</v>
      </c>
      <c r="H27" s="23">
        <v>1.0</v>
      </c>
      <c r="I27" s="23">
        <v>1.0</v>
      </c>
      <c r="J27" s="23">
        <v>1.0</v>
      </c>
      <c r="K27" s="23">
        <v>1.0</v>
      </c>
      <c r="L27" s="23">
        <v>1.0</v>
      </c>
      <c r="M27" s="23"/>
      <c r="N27" s="6"/>
      <c r="O27" s="23">
        <f t="shared" si="3"/>
        <v>9</v>
      </c>
    </row>
    <row r="28" ht="15.75" customHeight="1">
      <c r="A28" s="21">
        <f t="shared" si="4"/>
        <v>14</v>
      </c>
      <c r="B28" s="21" t="s">
        <v>25</v>
      </c>
      <c r="C28" s="22"/>
      <c r="D28" s="23"/>
      <c r="E28" s="23">
        <v>1.0</v>
      </c>
      <c r="F28" s="23"/>
      <c r="G28" s="23">
        <v>1.0</v>
      </c>
      <c r="H28" s="23">
        <v>1.0</v>
      </c>
      <c r="I28" s="23">
        <v>1.0</v>
      </c>
      <c r="J28" s="23">
        <v>1.0</v>
      </c>
      <c r="K28" s="23">
        <v>1.0</v>
      </c>
      <c r="L28" s="23">
        <v>1.0</v>
      </c>
      <c r="M28" s="23"/>
      <c r="N28" s="6"/>
      <c r="O28" s="23">
        <f t="shared" si="3"/>
        <v>7</v>
      </c>
    </row>
    <row r="29" ht="15.75" customHeight="1">
      <c r="A29" s="21">
        <f t="shared" si="4"/>
        <v>15</v>
      </c>
      <c r="B29" s="21" t="s">
        <v>10</v>
      </c>
      <c r="C29" s="22"/>
      <c r="D29" s="23">
        <v>1.0</v>
      </c>
      <c r="E29" s="23">
        <v>1.0</v>
      </c>
      <c r="F29" s="23">
        <v>1.0</v>
      </c>
      <c r="G29" s="23">
        <v>1.0</v>
      </c>
      <c r="H29" s="23">
        <v>1.0</v>
      </c>
      <c r="I29" s="23">
        <v>1.0</v>
      </c>
      <c r="J29" s="23">
        <v>1.0</v>
      </c>
      <c r="K29" s="23">
        <v>1.0</v>
      </c>
      <c r="L29" s="23">
        <v>1.0</v>
      </c>
      <c r="M29" s="23"/>
      <c r="N29" s="6"/>
      <c r="O29" s="23">
        <f t="shared" si="3"/>
        <v>9</v>
      </c>
    </row>
    <row r="30" ht="15.75" customHeight="1">
      <c r="A30" s="21">
        <f t="shared" si="4"/>
        <v>16</v>
      </c>
      <c r="B30" s="21" t="s">
        <v>26</v>
      </c>
      <c r="C30" s="22"/>
      <c r="D30" s="23"/>
      <c r="E30" s="23"/>
      <c r="F30" s="23"/>
      <c r="G30" s="23"/>
      <c r="H30" s="23">
        <v>1.0</v>
      </c>
      <c r="I30" s="23">
        <v>1.0</v>
      </c>
      <c r="J30" s="23">
        <v>1.0</v>
      </c>
      <c r="K30" s="23">
        <v>1.0</v>
      </c>
      <c r="L30" s="23">
        <v>1.0</v>
      </c>
      <c r="M30" s="23"/>
      <c r="N30" s="6"/>
      <c r="O30" s="23">
        <f t="shared" si="3"/>
        <v>5</v>
      </c>
    </row>
    <row r="31" ht="15.75" customHeight="1">
      <c r="A31" s="21">
        <f t="shared" si="4"/>
        <v>17</v>
      </c>
      <c r="B31" s="21" t="s">
        <v>11</v>
      </c>
      <c r="C31" s="22"/>
      <c r="D31" s="23"/>
      <c r="E31" s="23"/>
      <c r="F31" s="23"/>
      <c r="G31" s="23"/>
      <c r="H31" s="23">
        <v>1.0</v>
      </c>
      <c r="I31" s="23">
        <v>1.0</v>
      </c>
      <c r="J31" s="23">
        <v>1.0</v>
      </c>
      <c r="K31" s="23">
        <v>1.0</v>
      </c>
      <c r="L31" s="23">
        <v>1.0</v>
      </c>
      <c r="M31" s="23"/>
      <c r="N31" s="6"/>
      <c r="O31" s="23">
        <f t="shared" si="3"/>
        <v>5</v>
      </c>
    </row>
    <row r="32" ht="15.75" customHeight="1">
      <c r="A32" s="21">
        <f t="shared" si="4"/>
        <v>18</v>
      </c>
      <c r="B32" s="21" t="s">
        <v>12</v>
      </c>
      <c r="C32" s="22"/>
      <c r="D32" s="23"/>
      <c r="E32" s="23">
        <v>1.0</v>
      </c>
      <c r="F32" s="23">
        <v>1.0</v>
      </c>
      <c r="G32" s="23">
        <v>1.0</v>
      </c>
      <c r="H32" s="23">
        <v>1.0</v>
      </c>
      <c r="I32" s="23">
        <v>1.0</v>
      </c>
      <c r="J32" s="23">
        <v>1.0</v>
      </c>
      <c r="K32" s="23">
        <v>1.0</v>
      </c>
      <c r="L32" s="23"/>
      <c r="M32" s="23"/>
      <c r="N32" s="6"/>
      <c r="O32" s="23">
        <f t="shared" si="3"/>
        <v>7</v>
      </c>
    </row>
    <row r="33" ht="15.75" customHeight="1">
      <c r="A33" s="21">
        <f t="shared" si="4"/>
        <v>19</v>
      </c>
      <c r="B33" s="21" t="s">
        <v>13</v>
      </c>
      <c r="C33" s="22"/>
      <c r="D33" s="23">
        <v>1.0</v>
      </c>
      <c r="E33" s="23">
        <v>1.0</v>
      </c>
      <c r="F33" s="23"/>
      <c r="G33" s="23"/>
      <c r="H33" s="23"/>
      <c r="I33" s="23"/>
      <c r="J33" s="23">
        <v>1.0</v>
      </c>
      <c r="K33" s="23">
        <v>1.0</v>
      </c>
      <c r="L33" s="23">
        <v>1.0</v>
      </c>
      <c r="M33" s="23"/>
      <c r="N33" s="6"/>
      <c r="O33" s="23">
        <f t="shared" si="3"/>
        <v>5</v>
      </c>
    </row>
    <row r="34" ht="15.75" customHeight="1">
      <c r="A34" s="4"/>
      <c r="B34" s="4"/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6"/>
      <c r="O34" s="7"/>
    </row>
    <row r="35" ht="15.75" customHeight="1">
      <c r="A35" s="4"/>
      <c r="B35" s="4"/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6"/>
      <c r="O35" s="7"/>
    </row>
    <row r="36">
      <c r="A36" s="15"/>
      <c r="B36" s="15" t="s">
        <v>27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6"/>
      <c r="O36" s="7"/>
    </row>
    <row r="37" ht="15.75" customHeight="1">
      <c r="A37" s="24">
        <v>1.0</v>
      </c>
      <c r="B37" s="25" t="s">
        <v>18</v>
      </c>
      <c r="C37" s="6"/>
      <c r="D37" s="23"/>
      <c r="E37" s="23">
        <v>1.0</v>
      </c>
      <c r="F37" s="23">
        <v>1.0</v>
      </c>
      <c r="G37" s="23">
        <v>1.0</v>
      </c>
      <c r="H37" s="23">
        <v>1.0</v>
      </c>
      <c r="I37" s="23">
        <v>1.0</v>
      </c>
      <c r="J37" s="23">
        <v>1.0</v>
      </c>
      <c r="K37" s="23">
        <v>1.0</v>
      </c>
      <c r="L37" s="23">
        <v>1.0</v>
      </c>
      <c r="M37" s="23"/>
      <c r="N37" s="6"/>
      <c r="O37" s="23">
        <f t="shared" ref="O37:O45" si="5">sum(D37:M37)</f>
        <v>8</v>
      </c>
    </row>
    <row r="38" ht="15.75" customHeight="1">
      <c r="A38" s="26">
        <f t="shared" ref="A38:A45" si="6">A37+1</f>
        <v>2</v>
      </c>
      <c r="B38" s="21" t="s">
        <v>22</v>
      </c>
      <c r="C38" s="6"/>
      <c r="D38" s="23"/>
      <c r="E38" s="23"/>
      <c r="F38" s="23">
        <v>1.0</v>
      </c>
      <c r="G38" s="23"/>
      <c r="H38" s="23">
        <v>1.0</v>
      </c>
      <c r="I38" s="23"/>
      <c r="J38" s="23">
        <v>1.0</v>
      </c>
      <c r="K38" s="23"/>
      <c r="L38" s="23">
        <v>1.0</v>
      </c>
      <c r="M38" s="23"/>
      <c r="N38" s="6"/>
      <c r="O38" s="23">
        <f t="shared" si="5"/>
        <v>4</v>
      </c>
    </row>
    <row r="39" ht="15.75" customHeight="1">
      <c r="A39" s="26">
        <f t="shared" si="6"/>
        <v>3</v>
      </c>
      <c r="B39" s="25" t="s">
        <v>8</v>
      </c>
      <c r="C39" s="6"/>
      <c r="D39" s="23">
        <v>1.0</v>
      </c>
      <c r="E39" s="23">
        <v>1.0</v>
      </c>
      <c r="F39" s="23"/>
      <c r="G39" s="23">
        <v>1.0</v>
      </c>
      <c r="H39" s="23">
        <v>1.0</v>
      </c>
      <c r="I39" s="23">
        <v>1.0</v>
      </c>
      <c r="J39" s="23">
        <v>1.0</v>
      </c>
      <c r="K39" s="23">
        <v>1.0</v>
      </c>
      <c r="L39" s="23">
        <v>1.0</v>
      </c>
      <c r="M39" s="23"/>
      <c r="N39" s="6"/>
      <c r="O39" s="23">
        <f t="shared" si="5"/>
        <v>8</v>
      </c>
    </row>
    <row r="40" ht="15.75" customHeight="1">
      <c r="A40" s="26">
        <f t="shared" si="6"/>
        <v>4</v>
      </c>
      <c r="B40" s="27" t="s">
        <v>9</v>
      </c>
      <c r="C40" s="6"/>
      <c r="D40" s="23"/>
      <c r="E40" s="23"/>
      <c r="F40" s="23">
        <v>1.0</v>
      </c>
      <c r="G40" s="23">
        <v>1.0</v>
      </c>
      <c r="H40" s="23">
        <v>1.0</v>
      </c>
      <c r="I40" s="23">
        <v>1.0</v>
      </c>
      <c r="J40" s="23">
        <v>1.0</v>
      </c>
      <c r="K40" s="23">
        <v>1.0</v>
      </c>
      <c r="L40" s="23">
        <v>1.0</v>
      </c>
      <c r="M40" s="23"/>
      <c r="N40" s="6"/>
      <c r="O40" s="23">
        <f t="shared" si="5"/>
        <v>7</v>
      </c>
    </row>
    <row r="41" ht="15.75" customHeight="1">
      <c r="A41" s="26">
        <f t="shared" si="6"/>
        <v>5</v>
      </c>
      <c r="B41" s="27" t="s">
        <v>28</v>
      </c>
      <c r="C41" s="6"/>
      <c r="D41" s="23"/>
      <c r="E41" s="23">
        <v>1.0</v>
      </c>
      <c r="F41" s="23"/>
      <c r="G41" s="23">
        <v>1.0</v>
      </c>
      <c r="H41" s="23">
        <v>1.0</v>
      </c>
      <c r="I41" s="23">
        <v>1.0</v>
      </c>
      <c r="J41" s="23">
        <v>1.0</v>
      </c>
      <c r="K41" s="23">
        <v>1.0</v>
      </c>
      <c r="L41" s="23">
        <v>1.0</v>
      </c>
      <c r="M41" s="23"/>
      <c r="N41" s="6"/>
      <c r="O41" s="23">
        <f t="shared" si="5"/>
        <v>7</v>
      </c>
    </row>
    <row r="42" ht="15.75" customHeight="1">
      <c r="A42" s="26">
        <f t="shared" si="6"/>
        <v>6</v>
      </c>
      <c r="B42" s="27" t="s">
        <v>26</v>
      </c>
      <c r="C42" s="6"/>
      <c r="D42" s="23"/>
      <c r="E42" s="23"/>
      <c r="F42" s="23"/>
      <c r="G42" s="23"/>
      <c r="H42" s="23">
        <v>1.0</v>
      </c>
      <c r="I42" s="23">
        <v>1.0</v>
      </c>
      <c r="J42" s="23">
        <v>1.0</v>
      </c>
      <c r="K42" s="23">
        <v>1.0</v>
      </c>
      <c r="L42" s="23">
        <v>1.0</v>
      </c>
      <c r="M42" s="23"/>
      <c r="N42" s="6"/>
      <c r="O42" s="23">
        <f t="shared" si="5"/>
        <v>5</v>
      </c>
    </row>
    <row r="43" ht="15.75" customHeight="1">
      <c r="A43" s="26">
        <f t="shared" si="6"/>
        <v>7</v>
      </c>
      <c r="B43" s="27" t="s">
        <v>11</v>
      </c>
      <c r="C43" s="6"/>
      <c r="D43" s="23"/>
      <c r="E43" s="23"/>
      <c r="F43" s="23"/>
      <c r="G43" s="23"/>
      <c r="H43" s="23">
        <v>1.0</v>
      </c>
      <c r="I43" s="23">
        <v>1.0</v>
      </c>
      <c r="J43" s="23">
        <v>1.0</v>
      </c>
      <c r="K43" s="23">
        <v>1.0</v>
      </c>
      <c r="L43" s="23">
        <v>1.0</v>
      </c>
      <c r="M43" s="23"/>
      <c r="N43" s="6"/>
      <c r="O43" s="23">
        <f t="shared" si="5"/>
        <v>5</v>
      </c>
    </row>
    <row r="44" ht="15.75" customHeight="1">
      <c r="A44" s="26">
        <f t="shared" si="6"/>
        <v>8</v>
      </c>
      <c r="B44" s="25" t="s">
        <v>12</v>
      </c>
      <c r="C44" s="6"/>
      <c r="D44" s="23">
        <v>1.0</v>
      </c>
      <c r="E44" s="23">
        <v>1.0</v>
      </c>
      <c r="F44" s="23">
        <v>1.0</v>
      </c>
      <c r="G44" s="23">
        <v>1.0</v>
      </c>
      <c r="H44" s="23">
        <v>1.0</v>
      </c>
      <c r="I44" s="23">
        <v>1.0</v>
      </c>
      <c r="J44" s="23">
        <v>1.0</v>
      </c>
      <c r="K44" s="23">
        <v>1.0</v>
      </c>
      <c r="L44" s="23">
        <v>1.0</v>
      </c>
      <c r="M44" s="23"/>
      <c r="N44" s="6"/>
      <c r="O44" s="23">
        <f t="shared" si="5"/>
        <v>9</v>
      </c>
    </row>
    <row r="45" ht="15.75" customHeight="1">
      <c r="A45" s="26">
        <f t="shared" si="6"/>
        <v>9</v>
      </c>
      <c r="B45" s="27" t="s">
        <v>29</v>
      </c>
      <c r="C45" s="6"/>
      <c r="D45" s="23"/>
      <c r="E45" s="23">
        <v>1.0</v>
      </c>
      <c r="F45" s="23">
        <v>1.0</v>
      </c>
      <c r="G45" s="23">
        <v>1.0</v>
      </c>
      <c r="H45" s="23">
        <v>1.0</v>
      </c>
      <c r="I45" s="23">
        <v>1.0</v>
      </c>
      <c r="J45" s="23">
        <v>1.0</v>
      </c>
      <c r="K45" s="23">
        <v>1.0</v>
      </c>
      <c r="L45" s="23">
        <v>1.0</v>
      </c>
      <c r="M45" s="23"/>
      <c r="N45" s="6"/>
      <c r="O45" s="23">
        <f t="shared" si="5"/>
        <v>8</v>
      </c>
    </row>
    <row r="46" ht="15.75" customHeight="1">
      <c r="A46" s="4"/>
      <c r="B46" s="4"/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6"/>
      <c r="O46" s="7"/>
    </row>
    <row r="47" ht="15.75" customHeight="1">
      <c r="A47" s="4"/>
      <c r="B47" s="4"/>
      <c r="C47" s="6"/>
      <c r="D47" s="7"/>
      <c r="E47" s="7"/>
      <c r="F47" s="7"/>
      <c r="G47" s="7"/>
      <c r="H47" s="7"/>
      <c r="I47" s="7"/>
      <c r="J47" s="7"/>
      <c r="K47" s="7"/>
      <c r="L47" s="7"/>
      <c r="M47" s="7"/>
      <c r="N47" s="6"/>
      <c r="O47" s="7"/>
    </row>
    <row r="48" ht="15.75" customHeight="1">
      <c r="A48" s="15"/>
      <c r="B48" s="15" t="s">
        <v>30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6"/>
      <c r="O48" s="7"/>
    </row>
    <row r="49" ht="15.75" customHeight="1">
      <c r="A49" s="24">
        <v>1.0</v>
      </c>
      <c r="B49" s="25" t="s">
        <v>16</v>
      </c>
      <c r="C49" s="6"/>
      <c r="D49" s="23"/>
      <c r="E49" s="23">
        <v>1.0</v>
      </c>
      <c r="F49" s="23">
        <v>1.0</v>
      </c>
      <c r="G49" s="23">
        <v>1.0</v>
      </c>
      <c r="H49" s="23">
        <v>1.0</v>
      </c>
      <c r="I49" s="23"/>
      <c r="J49" s="23">
        <v>1.0</v>
      </c>
      <c r="K49" s="23"/>
      <c r="L49" s="23"/>
      <c r="M49" s="23"/>
      <c r="N49" s="6"/>
      <c r="O49" s="23">
        <f t="shared" ref="O49:O58" si="7">sum(D49:M49)</f>
        <v>5</v>
      </c>
    </row>
    <row r="50" ht="15.75" customHeight="1">
      <c r="A50" s="26">
        <f t="shared" ref="A50:A58" si="8">A49+1</f>
        <v>2</v>
      </c>
      <c r="B50" s="25" t="s">
        <v>17</v>
      </c>
      <c r="C50" s="6"/>
      <c r="D50" s="23">
        <v>1.0</v>
      </c>
      <c r="E50" s="23">
        <v>1.0</v>
      </c>
      <c r="F50" s="23"/>
      <c r="G50" s="23">
        <v>1.0</v>
      </c>
      <c r="H50" s="23">
        <v>1.0</v>
      </c>
      <c r="I50" s="23"/>
      <c r="J50" s="23">
        <v>1.0</v>
      </c>
      <c r="K50" s="23"/>
      <c r="L50" s="23">
        <v>1.0</v>
      </c>
      <c r="M50" s="23"/>
      <c r="N50" s="6"/>
      <c r="O50" s="23">
        <f t="shared" si="7"/>
        <v>6</v>
      </c>
    </row>
    <row r="51" ht="15.75" customHeight="1">
      <c r="A51" s="26">
        <f t="shared" si="8"/>
        <v>3</v>
      </c>
      <c r="B51" s="25" t="s">
        <v>19</v>
      </c>
      <c r="C51" s="6"/>
      <c r="D51" s="23"/>
      <c r="E51" s="23">
        <v>1.0</v>
      </c>
      <c r="F51" s="23"/>
      <c r="G51" s="23">
        <v>1.0</v>
      </c>
      <c r="H51" s="23">
        <v>1.0</v>
      </c>
      <c r="I51" s="23">
        <v>1.0</v>
      </c>
      <c r="J51" s="23">
        <v>1.0</v>
      </c>
      <c r="K51" s="23">
        <v>1.0</v>
      </c>
      <c r="L51" s="23">
        <v>1.0</v>
      </c>
      <c r="M51" s="23"/>
      <c r="N51" s="6"/>
      <c r="O51" s="23">
        <f t="shared" si="7"/>
        <v>7</v>
      </c>
    </row>
    <row r="52" ht="15.75" customHeight="1">
      <c r="A52" s="26">
        <f t="shared" si="8"/>
        <v>4</v>
      </c>
      <c r="B52" s="27" t="s">
        <v>20</v>
      </c>
      <c r="C52" s="6"/>
      <c r="D52" s="23"/>
      <c r="E52" s="23"/>
      <c r="F52" s="23"/>
      <c r="G52" s="23"/>
      <c r="H52" s="23">
        <v>1.0</v>
      </c>
      <c r="I52" s="23">
        <v>1.0</v>
      </c>
      <c r="J52" s="23">
        <v>1.0</v>
      </c>
      <c r="K52" s="23">
        <v>1.0</v>
      </c>
      <c r="L52" s="23">
        <v>1.0</v>
      </c>
      <c r="M52" s="23"/>
      <c r="N52" s="6"/>
      <c r="O52" s="23">
        <f t="shared" si="7"/>
        <v>5</v>
      </c>
    </row>
    <row r="53" ht="15.75" customHeight="1">
      <c r="A53" s="26">
        <f t="shared" si="8"/>
        <v>5</v>
      </c>
      <c r="B53" s="25" t="s">
        <v>21</v>
      </c>
      <c r="C53" s="6"/>
      <c r="D53" s="23"/>
      <c r="E53" s="23">
        <v>1.0</v>
      </c>
      <c r="F53" s="23"/>
      <c r="G53" s="23">
        <v>1.0</v>
      </c>
      <c r="H53" s="23">
        <v>1.0</v>
      </c>
      <c r="I53" s="23">
        <v>1.0</v>
      </c>
      <c r="J53" s="23">
        <v>1.0</v>
      </c>
      <c r="K53" s="23">
        <v>1.0</v>
      </c>
      <c r="L53" s="23">
        <v>1.0</v>
      </c>
      <c r="M53" s="23"/>
      <c r="N53" s="6"/>
      <c r="O53" s="23">
        <f t="shared" si="7"/>
        <v>7</v>
      </c>
    </row>
    <row r="54" ht="15.75" customHeight="1">
      <c r="A54" s="26">
        <f t="shared" si="8"/>
        <v>6</v>
      </c>
      <c r="B54" s="25" t="s">
        <v>22</v>
      </c>
      <c r="C54" s="6"/>
      <c r="D54" s="23"/>
      <c r="E54" s="23">
        <v>1.0</v>
      </c>
      <c r="F54" s="23">
        <v>1.0</v>
      </c>
      <c r="G54" s="23">
        <v>1.0</v>
      </c>
      <c r="H54" s="23">
        <v>1.0</v>
      </c>
      <c r="I54" s="23"/>
      <c r="J54" s="23">
        <v>1.0</v>
      </c>
      <c r="K54" s="23"/>
      <c r="L54" s="23">
        <v>1.0</v>
      </c>
      <c r="M54" s="23"/>
      <c r="N54" s="6"/>
      <c r="O54" s="23">
        <f t="shared" si="7"/>
        <v>6</v>
      </c>
    </row>
    <row r="55" ht="15.75" customHeight="1">
      <c r="A55" s="26">
        <f t="shared" si="8"/>
        <v>7</v>
      </c>
      <c r="B55" s="25" t="s">
        <v>23</v>
      </c>
      <c r="C55" s="6"/>
      <c r="D55" s="23">
        <v>1.0</v>
      </c>
      <c r="E55" s="23">
        <v>1.0</v>
      </c>
      <c r="F55" s="23">
        <v>1.0</v>
      </c>
      <c r="G55" s="23">
        <v>1.0</v>
      </c>
      <c r="H55" s="23">
        <v>1.0</v>
      </c>
      <c r="I55" s="23">
        <v>1.0</v>
      </c>
      <c r="J55" s="23">
        <v>1.0</v>
      </c>
      <c r="K55" s="23">
        <v>1.0</v>
      </c>
      <c r="L55" s="23">
        <v>1.0</v>
      </c>
      <c r="M55" s="23"/>
      <c r="N55" s="6"/>
      <c r="O55" s="23">
        <f t="shared" si="7"/>
        <v>9</v>
      </c>
    </row>
    <row r="56" ht="15.75" customHeight="1">
      <c r="A56" s="26">
        <f t="shared" si="8"/>
        <v>8</v>
      </c>
      <c r="B56" s="27" t="s">
        <v>8</v>
      </c>
      <c r="C56" s="6"/>
      <c r="D56" s="23"/>
      <c r="E56" s="23">
        <v>1.0</v>
      </c>
      <c r="F56" s="23">
        <v>1.0</v>
      </c>
      <c r="G56" s="23">
        <v>1.0</v>
      </c>
      <c r="H56" s="23">
        <v>1.0</v>
      </c>
      <c r="I56" s="23">
        <v>1.0</v>
      </c>
      <c r="J56" s="23">
        <v>1.0</v>
      </c>
      <c r="K56" s="23">
        <v>1.0</v>
      </c>
      <c r="L56" s="23"/>
      <c r="M56" s="23"/>
      <c r="N56" s="6"/>
      <c r="O56" s="23">
        <f t="shared" si="7"/>
        <v>7</v>
      </c>
    </row>
    <row r="57" ht="15.75" customHeight="1">
      <c r="A57" s="26">
        <f t="shared" si="8"/>
        <v>9</v>
      </c>
      <c r="B57" s="25" t="s">
        <v>24</v>
      </c>
      <c r="C57" s="6"/>
      <c r="D57" s="23">
        <v>1.0</v>
      </c>
      <c r="E57" s="23">
        <v>1.0</v>
      </c>
      <c r="F57" s="23">
        <v>1.0</v>
      </c>
      <c r="G57" s="23">
        <v>1.0</v>
      </c>
      <c r="H57" s="23">
        <v>1.0</v>
      </c>
      <c r="I57" s="23">
        <v>1.0</v>
      </c>
      <c r="J57" s="23">
        <v>1.0</v>
      </c>
      <c r="K57" s="23">
        <v>1.0</v>
      </c>
      <c r="L57" s="23">
        <v>1.0</v>
      </c>
      <c r="M57" s="23"/>
      <c r="N57" s="6"/>
      <c r="O57" s="23">
        <f t="shared" si="7"/>
        <v>9</v>
      </c>
    </row>
    <row r="58" ht="15.75" customHeight="1">
      <c r="A58" s="26">
        <f t="shared" si="8"/>
        <v>10</v>
      </c>
      <c r="B58" s="27" t="s">
        <v>12</v>
      </c>
      <c r="C58" s="6"/>
      <c r="D58" s="23"/>
      <c r="E58" s="23">
        <v>1.0</v>
      </c>
      <c r="F58" s="23">
        <v>1.0</v>
      </c>
      <c r="G58" s="23">
        <v>1.0</v>
      </c>
      <c r="H58" s="23">
        <v>1.0</v>
      </c>
      <c r="I58" s="23">
        <v>1.0</v>
      </c>
      <c r="J58" s="23">
        <v>1.0</v>
      </c>
      <c r="K58" s="23">
        <v>1.0</v>
      </c>
      <c r="L58" s="23">
        <v>1.0</v>
      </c>
      <c r="M58" s="23"/>
      <c r="N58" s="6"/>
      <c r="O58" s="23">
        <f t="shared" si="7"/>
        <v>8</v>
      </c>
    </row>
    <row r="59" ht="15.75" customHeight="1">
      <c r="D59" s="28"/>
      <c r="E59" s="28"/>
      <c r="F59" s="28"/>
      <c r="G59" s="28"/>
      <c r="H59" s="28"/>
      <c r="I59" s="28"/>
      <c r="J59" s="28"/>
      <c r="K59" s="28"/>
      <c r="L59" s="28"/>
      <c r="M59" s="28"/>
      <c r="O59" s="28"/>
    </row>
    <row r="60" ht="15.75" customHeight="1">
      <c r="D60" s="28"/>
      <c r="E60" s="28"/>
      <c r="F60" s="28"/>
      <c r="G60" s="28"/>
      <c r="H60" s="28"/>
      <c r="I60" s="28"/>
      <c r="J60" s="28"/>
      <c r="K60" s="28"/>
      <c r="L60" s="28"/>
      <c r="M60" s="28"/>
      <c r="O60" s="28"/>
    </row>
    <row r="61" ht="15.75" customHeight="1">
      <c r="D61" s="28"/>
      <c r="E61" s="28"/>
      <c r="F61" s="28"/>
      <c r="G61" s="28"/>
      <c r="H61" s="28"/>
      <c r="I61" s="28"/>
      <c r="J61" s="28"/>
      <c r="K61" s="28"/>
      <c r="L61" s="28"/>
      <c r="M61" s="28"/>
      <c r="O61" s="28"/>
    </row>
    <row r="62" ht="15.75" customHeight="1">
      <c r="D62" s="28"/>
      <c r="E62" s="28"/>
      <c r="F62" s="28"/>
      <c r="G62" s="28"/>
      <c r="H62" s="28"/>
      <c r="I62" s="28"/>
      <c r="J62" s="28"/>
      <c r="K62" s="28"/>
      <c r="L62" s="28"/>
      <c r="M62" s="28"/>
      <c r="O62" s="28"/>
    </row>
    <row r="63" ht="15.75" customHeight="1">
      <c r="D63" s="28"/>
      <c r="E63" s="28"/>
      <c r="F63" s="28"/>
      <c r="G63" s="28"/>
      <c r="H63" s="28"/>
      <c r="I63" s="28"/>
      <c r="J63" s="28"/>
      <c r="K63" s="28"/>
      <c r="L63" s="28"/>
      <c r="M63" s="28"/>
      <c r="O63" s="28"/>
    </row>
    <row r="64" ht="15.75" customHeight="1">
      <c r="D64" s="28"/>
      <c r="E64" s="28"/>
      <c r="F64" s="28"/>
      <c r="G64" s="28"/>
      <c r="H64" s="28"/>
      <c r="I64" s="28"/>
      <c r="J64" s="28"/>
      <c r="K64" s="28"/>
      <c r="L64" s="28"/>
      <c r="M64" s="28"/>
      <c r="O64" s="28"/>
    </row>
    <row r="65" ht="15.75" customHeight="1">
      <c r="D65" s="28"/>
      <c r="E65" s="28"/>
      <c r="F65" s="28"/>
      <c r="G65" s="28"/>
      <c r="H65" s="28"/>
      <c r="I65" s="28"/>
      <c r="J65" s="28"/>
      <c r="K65" s="28"/>
      <c r="L65" s="28"/>
      <c r="M65" s="28"/>
      <c r="O65" s="28"/>
    </row>
    <row r="66" ht="15.75" customHeight="1">
      <c r="D66" s="28"/>
      <c r="E66" s="28"/>
      <c r="F66" s="28"/>
      <c r="G66" s="28"/>
      <c r="H66" s="28"/>
      <c r="I66" s="28"/>
      <c r="J66" s="28"/>
      <c r="K66" s="28"/>
      <c r="L66" s="28"/>
      <c r="M66" s="28"/>
      <c r="O66" s="28"/>
    </row>
    <row r="67" ht="15.75" customHeight="1">
      <c r="D67" s="28"/>
      <c r="E67" s="28"/>
      <c r="F67" s="28"/>
      <c r="G67" s="28"/>
      <c r="H67" s="28"/>
      <c r="I67" s="28"/>
      <c r="J67" s="28"/>
      <c r="K67" s="28"/>
      <c r="L67" s="28"/>
      <c r="M67" s="28"/>
      <c r="O67" s="28"/>
    </row>
    <row r="68" ht="15.75" customHeight="1">
      <c r="D68" s="28"/>
      <c r="E68" s="28"/>
      <c r="F68" s="28"/>
      <c r="G68" s="28"/>
      <c r="H68" s="28"/>
      <c r="I68" s="28"/>
      <c r="J68" s="28"/>
      <c r="K68" s="28"/>
      <c r="L68" s="28"/>
      <c r="M68" s="28"/>
      <c r="O68" s="28"/>
    </row>
    <row r="69" ht="15.75" customHeight="1">
      <c r="D69" s="28"/>
      <c r="E69" s="28"/>
      <c r="F69" s="28"/>
      <c r="G69" s="28"/>
      <c r="H69" s="28"/>
      <c r="I69" s="28"/>
      <c r="J69" s="28"/>
      <c r="K69" s="28"/>
      <c r="L69" s="28"/>
      <c r="M69" s="28"/>
      <c r="O69" s="28"/>
    </row>
    <row r="70" ht="15.75" customHeight="1">
      <c r="D70" s="28"/>
      <c r="E70" s="28"/>
      <c r="F70" s="28"/>
      <c r="G70" s="28"/>
      <c r="H70" s="28"/>
      <c r="I70" s="28"/>
      <c r="J70" s="28"/>
      <c r="K70" s="28"/>
      <c r="L70" s="28"/>
      <c r="M70" s="28"/>
      <c r="O70" s="28"/>
    </row>
    <row r="71" ht="15.75" customHeight="1">
      <c r="D71" s="28"/>
      <c r="E71" s="28"/>
      <c r="F71" s="28"/>
      <c r="G71" s="28"/>
      <c r="H71" s="28"/>
      <c r="I71" s="28"/>
      <c r="J71" s="28"/>
      <c r="K71" s="28"/>
      <c r="L71" s="28"/>
      <c r="M71" s="28"/>
      <c r="O71" s="28"/>
    </row>
    <row r="72" ht="15.75" customHeight="1">
      <c r="D72" s="28"/>
      <c r="E72" s="28"/>
      <c r="F72" s="28"/>
      <c r="G72" s="28"/>
      <c r="H72" s="28"/>
      <c r="I72" s="28"/>
      <c r="J72" s="28"/>
      <c r="K72" s="28"/>
      <c r="L72" s="28"/>
      <c r="M72" s="28"/>
      <c r="O72" s="28"/>
    </row>
    <row r="73" ht="15.75" customHeight="1">
      <c r="D73" s="28"/>
      <c r="E73" s="28"/>
      <c r="F73" s="28"/>
      <c r="G73" s="28"/>
      <c r="H73" s="28"/>
      <c r="I73" s="28"/>
      <c r="J73" s="28"/>
      <c r="K73" s="28"/>
      <c r="L73" s="28"/>
      <c r="M73" s="28"/>
      <c r="O73" s="28"/>
    </row>
    <row r="74" ht="15.75" customHeight="1">
      <c r="D74" s="28"/>
      <c r="E74" s="28"/>
      <c r="F74" s="28"/>
      <c r="G74" s="28"/>
      <c r="H74" s="28"/>
      <c r="I74" s="28"/>
      <c r="J74" s="28"/>
      <c r="K74" s="28"/>
      <c r="L74" s="28"/>
      <c r="M74" s="28"/>
      <c r="O74" s="28"/>
    </row>
    <row r="75" ht="15.75" customHeight="1">
      <c r="D75" s="28"/>
      <c r="E75" s="28"/>
      <c r="F75" s="28"/>
      <c r="G75" s="28"/>
      <c r="H75" s="28"/>
      <c r="I75" s="28"/>
      <c r="J75" s="28"/>
      <c r="K75" s="28"/>
      <c r="L75" s="28"/>
      <c r="M75" s="28"/>
      <c r="O75" s="28"/>
    </row>
    <row r="76" ht="15.75" customHeight="1">
      <c r="D76" s="28"/>
      <c r="E76" s="28"/>
      <c r="F76" s="28"/>
      <c r="G76" s="28"/>
      <c r="H76" s="28"/>
      <c r="I76" s="28"/>
      <c r="J76" s="28"/>
      <c r="K76" s="28"/>
      <c r="L76" s="28"/>
      <c r="M76" s="28"/>
      <c r="O76" s="28"/>
    </row>
    <row r="77" ht="15.75" customHeight="1">
      <c r="D77" s="28"/>
      <c r="E77" s="28"/>
      <c r="F77" s="28"/>
      <c r="G77" s="28"/>
      <c r="H77" s="28"/>
      <c r="I77" s="28"/>
      <c r="J77" s="28"/>
      <c r="K77" s="28"/>
      <c r="L77" s="28"/>
      <c r="M77" s="28"/>
      <c r="O77" s="28"/>
    </row>
    <row r="78" ht="15.75" customHeight="1">
      <c r="D78" s="28"/>
      <c r="E78" s="28"/>
      <c r="F78" s="28"/>
      <c r="G78" s="28"/>
      <c r="H78" s="28"/>
      <c r="I78" s="28"/>
      <c r="J78" s="28"/>
      <c r="K78" s="28"/>
      <c r="L78" s="28"/>
      <c r="M78" s="28"/>
      <c r="O78" s="28"/>
    </row>
    <row r="79" ht="15.75" customHeight="1">
      <c r="D79" s="28"/>
      <c r="E79" s="28"/>
      <c r="F79" s="28"/>
      <c r="G79" s="28"/>
      <c r="H79" s="28"/>
      <c r="I79" s="28"/>
      <c r="J79" s="28"/>
      <c r="K79" s="28"/>
      <c r="L79" s="28"/>
      <c r="M79" s="28"/>
      <c r="O79" s="28"/>
    </row>
    <row r="80" ht="15.75" customHeight="1">
      <c r="D80" s="28"/>
      <c r="E80" s="28"/>
      <c r="F80" s="28"/>
      <c r="G80" s="28"/>
      <c r="H80" s="28"/>
      <c r="I80" s="28"/>
      <c r="J80" s="28"/>
      <c r="K80" s="28"/>
      <c r="L80" s="28"/>
      <c r="M80" s="28"/>
      <c r="O80" s="28"/>
    </row>
    <row r="81" ht="15.75" customHeight="1">
      <c r="D81" s="28"/>
      <c r="E81" s="28"/>
      <c r="F81" s="28"/>
      <c r="G81" s="28"/>
      <c r="H81" s="28"/>
      <c r="I81" s="28"/>
      <c r="J81" s="28"/>
      <c r="K81" s="28"/>
      <c r="L81" s="28"/>
      <c r="M81" s="28"/>
      <c r="O81" s="28"/>
    </row>
    <row r="82" ht="15.75" customHeight="1">
      <c r="D82" s="28"/>
      <c r="E82" s="28"/>
      <c r="F82" s="28"/>
      <c r="G82" s="28"/>
      <c r="H82" s="28"/>
      <c r="I82" s="28"/>
      <c r="J82" s="28"/>
      <c r="K82" s="28"/>
      <c r="L82" s="28"/>
      <c r="M82" s="28"/>
      <c r="O82" s="28"/>
    </row>
    <row r="83" ht="15.75" customHeight="1">
      <c r="D83" s="28"/>
      <c r="E83" s="28"/>
      <c r="F83" s="28"/>
      <c r="G83" s="28"/>
      <c r="H83" s="28"/>
      <c r="I83" s="28"/>
      <c r="J83" s="28"/>
      <c r="K83" s="28"/>
      <c r="L83" s="28"/>
      <c r="M83" s="28"/>
      <c r="O83" s="28"/>
    </row>
    <row r="84" ht="15.75" customHeight="1">
      <c r="D84" s="28"/>
      <c r="E84" s="28"/>
      <c r="F84" s="28"/>
      <c r="G84" s="28"/>
      <c r="H84" s="28"/>
      <c r="I84" s="28"/>
      <c r="J84" s="28"/>
      <c r="K84" s="28"/>
      <c r="L84" s="28"/>
      <c r="M84" s="28"/>
      <c r="O84" s="28"/>
    </row>
    <row r="85" ht="15.75" customHeight="1">
      <c r="D85" s="28"/>
      <c r="E85" s="28"/>
      <c r="F85" s="28"/>
      <c r="G85" s="28"/>
      <c r="H85" s="28"/>
      <c r="I85" s="28"/>
      <c r="J85" s="28"/>
      <c r="K85" s="28"/>
      <c r="L85" s="28"/>
      <c r="M85" s="28"/>
      <c r="O85" s="28"/>
    </row>
    <row r="86" ht="15.75" customHeight="1">
      <c r="D86" s="28"/>
      <c r="E86" s="28"/>
      <c r="F86" s="28"/>
      <c r="G86" s="28"/>
      <c r="H86" s="28"/>
      <c r="I86" s="28"/>
      <c r="J86" s="28"/>
      <c r="K86" s="28"/>
      <c r="L86" s="28"/>
      <c r="M86" s="28"/>
      <c r="O86" s="28"/>
    </row>
    <row r="87" ht="15.75" customHeight="1">
      <c r="D87" s="28"/>
      <c r="E87" s="28"/>
      <c r="F87" s="28"/>
      <c r="G87" s="28"/>
      <c r="H87" s="28"/>
      <c r="I87" s="28"/>
      <c r="J87" s="28"/>
      <c r="K87" s="28"/>
      <c r="L87" s="28"/>
      <c r="M87" s="28"/>
      <c r="O87" s="28"/>
    </row>
    <row r="88" ht="15.75" customHeight="1">
      <c r="D88" s="28"/>
      <c r="E88" s="28"/>
      <c r="F88" s="28"/>
      <c r="G88" s="28"/>
      <c r="H88" s="28"/>
      <c r="I88" s="28"/>
      <c r="J88" s="28"/>
      <c r="K88" s="28"/>
      <c r="L88" s="28"/>
      <c r="M88" s="28"/>
      <c r="O88" s="28"/>
    </row>
    <row r="89" ht="15.75" customHeight="1">
      <c r="D89" s="28"/>
      <c r="E89" s="28"/>
      <c r="F89" s="28"/>
      <c r="G89" s="28"/>
      <c r="H89" s="28"/>
      <c r="I89" s="28"/>
      <c r="J89" s="28"/>
      <c r="K89" s="28"/>
      <c r="L89" s="28"/>
      <c r="M89" s="28"/>
      <c r="O89" s="28"/>
    </row>
    <row r="90" ht="15.75" customHeight="1">
      <c r="D90" s="28"/>
      <c r="E90" s="28"/>
      <c r="F90" s="28"/>
      <c r="G90" s="28"/>
      <c r="H90" s="28"/>
      <c r="I90" s="28"/>
      <c r="J90" s="28"/>
      <c r="K90" s="28"/>
      <c r="L90" s="28"/>
      <c r="M90" s="28"/>
      <c r="O90" s="28"/>
    </row>
    <row r="91" ht="15.75" customHeight="1">
      <c r="D91" s="28"/>
      <c r="E91" s="28"/>
      <c r="F91" s="28"/>
      <c r="G91" s="28"/>
      <c r="H91" s="28"/>
      <c r="I91" s="28"/>
      <c r="J91" s="28"/>
      <c r="K91" s="28"/>
      <c r="L91" s="28"/>
      <c r="M91" s="28"/>
      <c r="O91" s="28"/>
    </row>
    <row r="92" ht="15.75" customHeight="1">
      <c r="D92" s="28"/>
      <c r="E92" s="28"/>
      <c r="F92" s="28"/>
      <c r="G92" s="28"/>
      <c r="H92" s="28"/>
      <c r="I92" s="28"/>
      <c r="J92" s="28"/>
      <c r="K92" s="28"/>
      <c r="L92" s="28"/>
      <c r="M92" s="28"/>
      <c r="O92" s="28"/>
    </row>
    <row r="93" ht="15.75" customHeight="1">
      <c r="D93" s="28"/>
      <c r="E93" s="28"/>
      <c r="F93" s="28"/>
      <c r="G93" s="28"/>
      <c r="H93" s="28"/>
      <c r="I93" s="28"/>
      <c r="J93" s="28"/>
      <c r="K93" s="28"/>
      <c r="L93" s="28"/>
      <c r="M93" s="28"/>
      <c r="O93" s="28"/>
    </row>
    <row r="94" ht="15.75" customHeight="1">
      <c r="D94" s="28"/>
      <c r="E94" s="28"/>
      <c r="F94" s="28"/>
      <c r="G94" s="28"/>
      <c r="H94" s="28"/>
      <c r="I94" s="28"/>
      <c r="J94" s="28"/>
      <c r="K94" s="28"/>
      <c r="L94" s="28"/>
      <c r="M94" s="28"/>
      <c r="O94" s="28"/>
    </row>
    <row r="95" ht="15.75" customHeight="1">
      <c r="D95" s="28"/>
      <c r="E95" s="28"/>
      <c r="F95" s="28"/>
      <c r="G95" s="28"/>
      <c r="H95" s="28"/>
      <c r="I95" s="28"/>
      <c r="J95" s="28"/>
      <c r="K95" s="28"/>
      <c r="L95" s="28"/>
      <c r="M95" s="28"/>
      <c r="O95" s="28"/>
    </row>
    <row r="96" ht="15.75" customHeight="1">
      <c r="D96" s="28"/>
      <c r="E96" s="28"/>
      <c r="F96" s="28"/>
      <c r="G96" s="28"/>
      <c r="H96" s="28"/>
      <c r="I96" s="28"/>
      <c r="J96" s="28"/>
      <c r="K96" s="28"/>
      <c r="L96" s="28"/>
      <c r="M96" s="28"/>
      <c r="O96" s="28"/>
    </row>
    <row r="97" ht="15.75" customHeight="1">
      <c r="D97" s="28"/>
      <c r="E97" s="28"/>
      <c r="F97" s="28"/>
      <c r="G97" s="28"/>
      <c r="H97" s="28"/>
      <c r="I97" s="28"/>
      <c r="J97" s="28"/>
      <c r="K97" s="28"/>
      <c r="L97" s="28"/>
      <c r="M97" s="28"/>
      <c r="O97" s="28"/>
    </row>
    <row r="98" ht="15.75" customHeight="1">
      <c r="D98" s="28"/>
      <c r="E98" s="28"/>
      <c r="F98" s="28"/>
      <c r="G98" s="28"/>
      <c r="H98" s="28"/>
      <c r="I98" s="28"/>
      <c r="J98" s="28"/>
      <c r="K98" s="28"/>
      <c r="L98" s="28"/>
      <c r="M98" s="28"/>
      <c r="O98" s="28"/>
    </row>
    <row r="99" ht="15.75" customHeight="1">
      <c r="D99" s="28"/>
      <c r="E99" s="28"/>
      <c r="F99" s="28"/>
      <c r="G99" s="28"/>
      <c r="H99" s="28"/>
      <c r="I99" s="28"/>
      <c r="J99" s="28"/>
      <c r="K99" s="28"/>
      <c r="L99" s="28"/>
      <c r="M99" s="28"/>
      <c r="O99" s="28"/>
    </row>
    <row r="100" ht="15.75" customHeight="1"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O100" s="28"/>
    </row>
    <row r="101" ht="15.75" customHeight="1"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O101" s="28"/>
    </row>
    <row r="102" ht="15.75" customHeight="1"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O102" s="28"/>
    </row>
    <row r="103" ht="15.75" customHeight="1"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O103" s="28"/>
    </row>
    <row r="104" ht="15.75" customHeight="1"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O104" s="28"/>
    </row>
    <row r="105" ht="15.75" customHeight="1"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O105" s="28"/>
    </row>
    <row r="106" ht="15.75" customHeight="1"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O106" s="28"/>
    </row>
    <row r="107" ht="15.75" customHeight="1"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O107" s="28"/>
    </row>
    <row r="108" ht="15.75" customHeight="1"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O108" s="28"/>
    </row>
    <row r="109" ht="15.75" customHeight="1"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O109" s="28"/>
    </row>
    <row r="110" ht="15.75" customHeight="1"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O110" s="28"/>
    </row>
    <row r="111" ht="15.75" customHeight="1"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O111" s="28"/>
    </row>
    <row r="112" ht="15.75" customHeight="1"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O112" s="28"/>
    </row>
    <row r="113" ht="15.75" customHeight="1"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O113" s="28"/>
    </row>
    <row r="114" ht="15.75" customHeight="1"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O114" s="28"/>
    </row>
    <row r="115" ht="15.75" customHeight="1"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O115" s="28"/>
    </row>
    <row r="116" ht="15.75" customHeight="1"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O116" s="28"/>
    </row>
    <row r="117" ht="15.75" customHeight="1"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O117" s="28"/>
    </row>
    <row r="118" ht="15.75" customHeight="1"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O118" s="28"/>
    </row>
    <row r="119" ht="15.75" customHeight="1"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O119" s="28"/>
    </row>
    <row r="120" ht="15.75" customHeight="1"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O120" s="28"/>
    </row>
    <row r="121" ht="15.75" customHeight="1"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O121" s="28"/>
    </row>
    <row r="122" ht="15.75" customHeight="1"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O122" s="28"/>
    </row>
    <row r="123" ht="15.75" customHeight="1"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O123" s="28"/>
    </row>
    <row r="124" ht="15.75" customHeight="1"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O124" s="28"/>
    </row>
    <row r="125" ht="15.75" customHeight="1"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O125" s="28"/>
    </row>
    <row r="126" ht="15.75" customHeight="1"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O126" s="28"/>
    </row>
    <row r="127" ht="15.75" customHeight="1"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O127" s="28"/>
    </row>
    <row r="128" ht="15.75" customHeight="1"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O128" s="28"/>
    </row>
    <row r="129" ht="15.75" customHeight="1"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O129" s="28"/>
    </row>
    <row r="130" ht="15.75" customHeight="1"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O130" s="28"/>
    </row>
    <row r="131" ht="15.75" customHeight="1"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O131" s="28"/>
    </row>
    <row r="132" ht="15.75" customHeight="1"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O132" s="28"/>
    </row>
    <row r="133" ht="15.75" customHeight="1"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O133" s="28"/>
    </row>
    <row r="134" ht="15.75" customHeight="1"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O134" s="28"/>
    </row>
    <row r="135" ht="15.75" customHeight="1"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O135" s="28"/>
    </row>
    <row r="136" ht="15.75" customHeight="1"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O136" s="28"/>
    </row>
    <row r="137" ht="15.75" customHeight="1"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O137" s="28"/>
    </row>
    <row r="138" ht="15.75" customHeight="1"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O138" s="28"/>
    </row>
    <row r="139" ht="15.75" customHeight="1"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O139" s="28"/>
    </row>
    <row r="140" ht="15.75" customHeight="1"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O140" s="28"/>
    </row>
    <row r="141" ht="15.75" customHeight="1"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O141" s="28"/>
    </row>
    <row r="142" ht="15.75" customHeight="1"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O142" s="28"/>
    </row>
    <row r="143" ht="15.75" customHeight="1"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O143" s="28"/>
    </row>
    <row r="144" ht="15.75" customHeight="1"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O144" s="28"/>
    </row>
    <row r="145" ht="15.75" customHeight="1"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O145" s="28"/>
    </row>
    <row r="146" ht="15.75" customHeight="1"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O146" s="28"/>
    </row>
    <row r="147" ht="15.75" customHeight="1"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O147" s="28"/>
    </row>
    <row r="148" ht="15.75" customHeight="1"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O148" s="28"/>
    </row>
    <row r="149" ht="15.75" customHeight="1"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O149" s="28"/>
    </row>
    <row r="150" ht="15.75" customHeight="1"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O150" s="28"/>
    </row>
    <row r="151" ht="15.75" customHeight="1"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O151" s="28"/>
    </row>
    <row r="152" ht="15.75" customHeight="1"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O152" s="28"/>
    </row>
    <row r="153" ht="15.75" customHeight="1"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O153" s="28"/>
    </row>
    <row r="154" ht="15.75" customHeight="1"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O154" s="28"/>
    </row>
    <row r="155" ht="15.75" customHeight="1"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O155" s="28"/>
    </row>
    <row r="156" ht="15.75" customHeight="1"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O156" s="28"/>
    </row>
    <row r="157" ht="15.75" customHeight="1"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O157" s="28"/>
    </row>
    <row r="158" ht="15.75" customHeight="1"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O158" s="28"/>
    </row>
    <row r="159" ht="15.75" customHeight="1"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O159" s="28"/>
    </row>
    <row r="160" ht="15.75" customHeight="1"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O160" s="28"/>
    </row>
    <row r="161" ht="15.75" customHeight="1"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O161" s="28"/>
    </row>
    <row r="162" ht="15.75" customHeight="1"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O162" s="28"/>
    </row>
    <row r="163" ht="15.75" customHeight="1"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O163" s="28"/>
    </row>
    <row r="164" ht="15.75" customHeight="1"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O164" s="28"/>
    </row>
    <row r="165" ht="15.75" customHeight="1"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O165" s="28"/>
    </row>
    <row r="166" ht="15.75" customHeight="1"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O166" s="28"/>
    </row>
    <row r="167" ht="15.75" customHeight="1"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O167" s="28"/>
    </row>
    <row r="168" ht="15.75" customHeight="1"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O168" s="28"/>
    </row>
    <row r="169" ht="15.75" customHeight="1"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O169" s="28"/>
    </row>
    <row r="170" ht="15.75" customHeight="1"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O170" s="28"/>
    </row>
    <row r="171" ht="15.75" customHeight="1"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O171" s="28"/>
    </row>
    <row r="172" ht="15.75" customHeight="1"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O172" s="28"/>
    </row>
    <row r="173" ht="15.75" customHeight="1"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O173" s="28"/>
    </row>
    <row r="174" ht="15.75" customHeight="1"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O174" s="28"/>
    </row>
    <row r="175" ht="15.75" customHeight="1"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O175" s="28"/>
    </row>
    <row r="176" ht="15.75" customHeight="1"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O176" s="28"/>
    </row>
    <row r="177" ht="15.75" customHeight="1"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O177" s="28"/>
    </row>
    <row r="178" ht="15.75" customHeight="1"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O178" s="28"/>
    </row>
    <row r="179" ht="15.75" customHeight="1"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O179" s="28"/>
    </row>
    <row r="180" ht="15.75" customHeight="1"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O180" s="28"/>
    </row>
    <row r="181" ht="15.75" customHeight="1"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O181" s="28"/>
    </row>
    <row r="182" ht="15.75" customHeight="1"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O182" s="28"/>
    </row>
    <row r="183" ht="15.75" customHeight="1"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O183" s="28"/>
    </row>
    <row r="184" ht="15.75" customHeight="1"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O184" s="28"/>
    </row>
    <row r="185" ht="15.75" customHeight="1"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O185" s="28"/>
    </row>
    <row r="186" ht="15.75" customHeight="1"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O186" s="28"/>
    </row>
    <row r="187" ht="15.75" customHeight="1"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O187" s="28"/>
    </row>
    <row r="188" ht="15.75" customHeight="1"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O188" s="28"/>
    </row>
    <row r="189" ht="15.75" customHeight="1"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O189" s="28"/>
    </row>
    <row r="190" ht="15.75" customHeight="1"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O190" s="28"/>
    </row>
    <row r="191" ht="15.75" customHeight="1"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O191" s="28"/>
    </row>
    <row r="192" ht="15.75" customHeight="1"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O192" s="28"/>
    </row>
    <row r="193" ht="15.75" customHeight="1"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O193" s="28"/>
    </row>
    <row r="194" ht="15.75" customHeight="1"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O194" s="28"/>
    </row>
    <row r="195" ht="15.75" customHeight="1"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O195" s="28"/>
    </row>
    <row r="196" ht="15.75" customHeight="1"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O196" s="28"/>
    </row>
    <row r="197" ht="15.75" customHeight="1"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O197" s="28"/>
    </row>
    <row r="198" ht="15.75" customHeight="1"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O198" s="28"/>
    </row>
    <row r="199" ht="15.75" customHeight="1"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O199" s="28"/>
    </row>
    <row r="200" ht="15.75" customHeight="1"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O200" s="28"/>
    </row>
    <row r="201" ht="15.75" customHeight="1"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O201" s="28"/>
    </row>
    <row r="202" ht="15.75" customHeight="1"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O202" s="28"/>
    </row>
    <row r="203" ht="15.75" customHeight="1"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O203" s="28"/>
    </row>
    <row r="204" ht="15.75" customHeight="1"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O204" s="28"/>
    </row>
    <row r="205" ht="15.75" customHeight="1"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O205" s="28"/>
    </row>
    <row r="206" ht="15.75" customHeight="1"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O206" s="28"/>
    </row>
    <row r="207" ht="15.75" customHeight="1"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O207" s="28"/>
    </row>
    <row r="208" ht="15.75" customHeight="1"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O208" s="28"/>
    </row>
    <row r="209" ht="15.75" customHeight="1"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O209" s="28"/>
    </row>
    <row r="210" ht="15.75" customHeight="1"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O210" s="28"/>
    </row>
    <row r="211" ht="15.75" customHeight="1"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O211" s="28"/>
    </row>
    <row r="212" ht="15.75" customHeight="1"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O212" s="28"/>
    </row>
    <row r="213" ht="15.75" customHeight="1"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O213" s="28"/>
    </row>
    <row r="214" ht="15.75" customHeight="1"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O214" s="28"/>
    </row>
    <row r="215" ht="15.75" customHeight="1"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O215" s="28"/>
    </row>
    <row r="216" ht="15.75" customHeight="1"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O216" s="28"/>
    </row>
    <row r="217" ht="15.75" customHeight="1"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O217" s="28"/>
    </row>
    <row r="218" ht="15.75" customHeight="1"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O218" s="28"/>
    </row>
    <row r="219" ht="15.75" customHeight="1"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O219" s="28"/>
    </row>
    <row r="220" ht="15.75" customHeight="1"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O220" s="28"/>
    </row>
    <row r="221" ht="15.75" customHeight="1"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O221" s="28"/>
    </row>
    <row r="222" ht="15.75" customHeight="1"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O222" s="28"/>
    </row>
    <row r="223" ht="15.75" customHeight="1"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O223" s="28"/>
    </row>
    <row r="224" ht="15.75" customHeight="1"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O224" s="28"/>
    </row>
    <row r="225" ht="15.75" customHeight="1"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O225" s="28"/>
    </row>
    <row r="226" ht="15.75" customHeight="1"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O226" s="28"/>
    </row>
    <row r="227" ht="15.75" customHeight="1"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O227" s="28"/>
    </row>
    <row r="228" ht="15.75" customHeight="1"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O228" s="28"/>
    </row>
    <row r="229" ht="15.75" customHeight="1"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O229" s="28"/>
    </row>
    <row r="230" ht="15.75" customHeight="1"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O230" s="28"/>
    </row>
    <row r="231" ht="15.75" customHeight="1"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O231" s="28"/>
    </row>
    <row r="232" ht="15.75" customHeight="1"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O232" s="28"/>
    </row>
    <row r="233" ht="15.75" customHeight="1"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O233" s="28"/>
    </row>
    <row r="234" ht="15.75" customHeight="1"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O234" s="28"/>
    </row>
    <row r="235" ht="15.75" customHeight="1"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O235" s="28"/>
    </row>
    <row r="236" ht="15.75" customHeight="1"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O236" s="28"/>
    </row>
    <row r="237" ht="15.75" customHeight="1"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O237" s="28"/>
    </row>
    <row r="238" ht="15.75" customHeight="1"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O238" s="28"/>
    </row>
    <row r="239" ht="15.75" customHeight="1"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O239" s="28"/>
    </row>
    <row r="240" ht="15.75" customHeight="1"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O240" s="28"/>
    </row>
    <row r="241" ht="15.75" customHeight="1"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O241" s="28"/>
    </row>
    <row r="242" ht="15.75" customHeight="1"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O242" s="28"/>
    </row>
    <row r="243" ht="15.75" customHeight="1"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O243" s="28"/>
    </row>
    <row r="244" ht="15.75" customHeight="1"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O244" s="28"/>
    </row>
    <row r="245" ht="15.75" customHeight="1"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O245" s="28"/>
    </row>
    <row r="246" ht="15.75" customHeight="1"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O246" s="28"/>
    </row>
    <row r="247" ht="15.75" customHeight="1"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O247" s="28"/>
    </row>
    <row r="248" ht="15.75" customHeight="1"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O248" s="28"/>
    </row>
    <row r="249" ht="15.75" customHeight="1"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O249" s="28"/>
    </row>
    <row r="250" ht="15.75" customHeight="1"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O250" s="28"/>
    </row>
    <row r="251" ht="15.75" customHeight="1"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28"/>
    </row>
    <row r="252" ht="15.75" customHeight="1"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O252" s="28"/>
    </row>
    <row r="253" ht="15.75" customHeight="1"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O253" s="28"/>
    </row>
    <row r="254" ht="15.75" customHeight="1"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O254" s="28"/>
    </row>
    <row r="255" ht="15.75" customHeight="1"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O255" s="28"/>
    </row>
    <row r="256" ht="15.75" customHeight="1"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O256" s="28"/>
    </row>
    <row r="257" ht="15.75" customHeight="1"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O257" s="28"/>
    </row>
    <row r="258" ht="15.75" customHeight="1"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O258" s="28"/>
    </row>
    <row r="259" ht="15.75" customHeight="1"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O259" s="28"/>
    </row>
    <row r="260" ht="15.75" customHeight="1"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O260" s="28"/>
    </row>
    <row r="261" ht="15.75" customHeight="1"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O261" s="28"/>
    </row>
    <row r="262" ht="15.75" customHeight="1"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O262" s="28"/>
    </row>
    <row r="263" ht="15.75" customHeight="1"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O263" s="28"/>
    </row>
    <row r="264" ht="15.75" customHeight="1"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O264" s="28"/>
    </row>
    <row r="265" ht="15.75" customHeight="1"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O265" s="28"/>
    </row>
    <row r="266" ht="15.75" customHeight="1"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O266" s="28"/>
    </row>
    <row r="267" ht="15.75" customHeight="1"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O267" s="28"/>
    </row>
    <row r="268" ht="15.75" customHeight="1"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O268" s="28"/>
    </row>
    <row r="269" ht="15.75" customHeight="1"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O269" s="28"/>
    </row>
    <row r="270" ht="15.75" customHeight="1"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O270" s="28"/>
    </row>
    <row r="271" ht="15.75" customHeight="1"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O271" s="28"/>
    </row>
    <row r="272" ht="15.75" customHeight="1"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O272" s="28"/>
    </row>
    <row r="273" ht="15.75" customHeight="1"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O273" s="28"/>
    </row>
    <row r="274" ht="15.75" customHeight="1"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O274" s="28"/>
    </row>
    <row r="275" ht="15.75" customHeight="1"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O275" s="28"/>
    </row>
    <row r="276" ht="15.75" customHeight="1"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O276" s="28"/>
    </row>
    <row r="277" ht="15.75" customHeight="1"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O277" s="28"/>
    </row>
    <row r="278" ht="15.75" customHeight="1"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O278" s="28"/>
    </row>
    <row r="279" ht="15.75" customHeight="1"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O279" s="28"/>
    </row>
    <row r="280" ht="15.75" customHeight="1"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O280" s="28"/>
    </row>
    <row r="281" ht="15.75" customHeight="1"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O281" s="28"/>
    </row>
    <row r="282" ht="15.75" customHeight="1"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O282" s="28"/>
    </row>
    <row r="283" ht="15.75" customHeight="1"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O283" s="28"/>
    </row>
    <row r="284" ht="15.75" customHeight="1"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O284" s="28"/>
    </row>
    <row r="285" ht="15.75" customHeight="1"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O285" s="28"/>
    </row>
    <row r="286" ht="15.75" customHeight="1"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O286" s="28"/>
    </row>
    <row r="287" ht="15.75" customHeight="1"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O287" s="28"/>
    </row>
    <row r="288" ht="15.75" customHeight="1"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O288" s="28"/>
    </row>
    <row r="289" ht="15.75" customHeight="1"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O289" s="28"/>
    </row>
    <row r="290" ht="15.75" customHeight="1"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O290" s="28"/>
    </row>
    <row r="291" ht="15.75" customHeight="1"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O291" s="28"/>
    </row>
    <row r="292" ht="15.75" customHeight="1"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O292" s="28"/>
    </row>
    <row r="293" ht="15.75" customHeight="1"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O293" s="28"/>
    </row>
    <row r="294" ht="15.75" customHeight="1"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O294" s="28"/>
    </row>
    <row r="295" ht="15.75" customHeight="1"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O295" s="28"/>
    </row>
    <row r="296" ht="15.75" customHeight="1"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O296" s="28"/>
    </row>
    <row r="297" ht="15.75" customHeight="1"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O297" s="28"/>
    </row>
    <row r="298" ht="15.75" customHeight="1"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O298" s="28"/>
    </row>
    <row r="299" ht="15.75" customHeight="1"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O299" s="28"/>
    </row>
    <row r="300" ht="15.75" customHeight="1"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O300" s="28"/>
    </row>
    <row r="301" ht="15.75" customHeight="1"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O301" s="28"/>
    </row>
    <row r="302" ht="15.75" customHeight="1"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O302" s="28"/>
    </row>
    <row r="303" ht="15.75" customHeight="1"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O303" s="28"/>
    </row>
    <row r="304" ht="15.75" customHeight="1"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O304" s="28"/>
    </row>
    <row r="305" ht="15.75" customHeight="1"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O305" s="28"/>
    </row>
    <row r="306" ht="15.75" customHeight="1"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O306" s="28"/>
    </row>
    <row r="307" ht="15.75" customHeight="1"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O307" s="28"/>
    </row>
    <row r="308" ht="15.75" customHeight="1"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O308" s="28"/>
    </row>
    <row r="309" ht="15.75" customHeight="1"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O309" s="28"/>
    </row>
    <row r="310" ht="15.75" customHeight="1"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O310" s="28"/>
    </row>
    <row r="311" ht="15.75" customHeight="1"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O311" s="28"/>
    </row>
    <row r="312" ht="15.75" customHeight="1"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O312" s="28"/>
    </row>
    <row r="313" ht="15.75" customHeight="1"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O313" s="28"/>
    </row>
    <row r="314" ht="15.75" customHeight="1"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O314" s="28"/>
    </row>
    <row r="315" ht="15.75" customHeight="1"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O315" s="28"/>
    </row>
    <row r="316" ht="15.75" customHeight="1"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O316" s="28"/>
    </row>
    <row r="317" ht="15.75" customHeight="1"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O317" s="28"/>
    </row>
    <row r="318" ht="15.75" customHeight="1"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O318" s="28"/>
    </row>
    <row r="319" ht="15.75" customHeight="1"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O319" s="28"/>
    </row>
    <row r="320" ht="15.75" customHeight="1"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O320" s="28"/>
    </row>
    <row r="321" ht="15.75" customHeight="1"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O321" s="28"/>
    </row>
    <row r="322" ht="15.75" customHeight="1"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O322" s="28"/>
    </row>
    <row r="323" ht="15.75" customHeight="1"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O323" s="28"/>
    </row>
    <row r="324" ht="15.75" customHeight="1"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O324" s="28"/>
    </row>
    <row r="325" ht="15.75" customHeight="1"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O325" s="28"/>
    </row>
    <row r="326" ht="15.75" customHeight="1"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O326" s="28"/>
    </row>
    <row r="327" ht="15.75" customHeight="1"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O327" s="28"/>
    </row>
    <row r="328" ht="15.75" customHeight="1"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O328" s="28"/>
    </row>
    <row r="329" ht="15.75" customHeight="1"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O329" s="28"/>
    </row>
    <row r="330" ht="15.75" customHeight="1"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O330" s="28"/>
    </row>
    <row r="331" ht="15.75" customHeight="1"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O331" s="28"/>
    </row>
    <row r="332" ht="15.75" customHeight="1"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O332" s="28"/>
    </row>
    <row r="333" ht="15.75" customHeight="1"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O333" s="28"/>
    </row>
    <row r="334" ht="15.75" customHeight="1"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O334" s="28"/>
    </row>
    <row r="335" ht="15.75" customHeight="1"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O335" s="28"/>
    </row>
    <row r="336" ht="15.75" customHeight="1"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O336" s="28"/>
    </row>
    <row r="337" ht="15.75" customHeight="1"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O337" s="28"/>
    </row>
    <row r="338" ht="15.75" customHeight="1"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O338" s="28"/>
    </row>
    <row r="339" ht="15.75" customHeight="1"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O339" s="28"/>
    </row>
    <row r="340" ht="15.75" customHeight="1"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O340" s="28"/>
    </row>
    <row r="341" ht="15.75" customHeight="1"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O341" s="28"/>
    </row>
    <row r="342" ht="15.75" customHeight="1"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O342" s="28"/>
    </row>
    <row r="343" ht="15.75" customHeight="1"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O343" s="28"/>
    </row>
    <row r="344" ht="15.75" customHeight="1"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O344" s="28"/>
    </row>
    <row r="345" ht="15.75" customHeight="1"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O345" s="28"/>
    </row>
    <row r="346" ht="15.75" customHeight="1"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O346" s="28"/>
    </row>
    <row r="347" ht="15.75" customHeight="1"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O347" s="28"/>
    </row>
    <row r="348" ht="15.75" customHeight="1"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O348" s="28"/>
    </row>
    <row r="349" ht="15.75" customHeight="1"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O349" s="28"/>
    </row>
    <row r="350" ht="15.75" customHeight="1"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O350" s="28"/>
    </row>
    <row r="351" ht="15.75" customHeight="1"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O351" s="28"/>
    </row>
    <row r="352" ht="15.75" customHeight="1"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O352" s="28"/>
    </row>
    <row r="353" ht="15.75" customHeight="1"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O353" s="28"/>
    </row>
    <row r="354" ht="15.75" customHeight="1"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O354" s="28"/>
    </row>
    <row r="355" ht="15.75" customHeight="1"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O355" s="28"/>
    </row>
    <row r="356" ht="15.75" customHeight="1"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O356" s="28"/>
    </row>
    <row r="357" ht="15.75" customHeight="1"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O357" s="28"/>
    </row>
    <row r="358" ht="15.75" customHeight="1"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O358" s="28"/>
    </row>
    <row r="359" ht="15.75" customHeight="1"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O359" s="28"/>
    </row>
    <row r="360" ht="15.75" customHeight="1"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O360" s="28"/>
    </row>
    <row r="361" ht="15.75" customHeight="1"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O361" s="28"/>
    </row>
    <row r="362" ht="15.75" customHeight="1"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O362" s="28"/>
    </row>
    <row r="363" ht="15.75" customHeight="1"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O363" s="28"/>
    </row>
    <row r="364" ht="15.75" customHeight="1"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O364" s="28"/>
    </row>
    <row r="365" ht="15.75" customHeight="1"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O365" s="28"/>
    </row>
    <row r="366" ht="15.75" customHeight="1"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O366" s="28"/>
    </row>
    <row r="367" ht="15.75" customHeight="1"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O367" s="28"/>
    </row>
    <row r="368" ht="15.75" customHeight="1"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O368" s="28"/>
    </row>
    <row r="369" ht="15.75" customHeight="1"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O369" s="28"/>
    </row>
    <row r="370" ht="15.75" customHeight="1"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O370" s="28"/>
    </row>
    <row r="371" ht="15.75" customHeight="1"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O371" s="28"/>
    </row>
    <row r="372" ht="15.75" customHeight="1"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O372" s="28"/>
    </row>
    <row r="373" ht="15.75" customHeight="1"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O373" s="28"/>
    </row>
    <row r="374" ht="15.75" customHeight="1"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O374" s="28"/>
    </row>
    <row r="375" ht="15.75" customHeight="1"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O375" s="28"/>
    </row>
    <row r="376" ht="15.75" customHeight="1"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O376" s="28"/>
    </row>
    <row r="377" ht="15.75" customHeight="1"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O377" s="28"/>
    </row>
    <row r="378" ht="15.75" customHeight="1"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O378" s="28"/>
    </row>
    <row r="379" ht="15.75" customHeight="1"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O379" s="28"/>
    </row>
    <row r="380" ht="15.75" customHeight="1"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O380" s="28"/>
    </row>
    <row r="381" ht="15.75" customHeight="1"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O381" s="28"/>
    </row>
    <row r="382" ht="15.75" customHeight="1"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O382" s="28"/>
    </row>
    <row r="383" ht="15.75" customHeight="1"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O383" s="28"/>
    </row>
    <row r="384" ht="15.75" customHeight="1"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O384" s="28"/>
    </row>
    <row r="385" ht="15.75" customHeight="1"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O385" s="28"/>
    </row>
    <row r="386" ht="15.75" customHeight="1"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O386" s="28"/>
    </row>
    <row r="387" ht="15.75" customHeight="1"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O387" s="28"/>
    </row>
    <row r="388" ht="15.75" customHeight="1"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O388" s="28"/>
    </row>
    <row r="389" ht="15.75" customHeight="1"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O389" s="28"/>
    </row>
    <row r="390" ht="15.75" customHeight="1"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O390" s="28"/>
    </row>
    <row r="391" ht="15.75" customHeight="1"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O391" s="28"/>
    </row>
    <row r="392" ht="15.75" customHeight="1"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O392" s="28"/>
    </row>
    <row r="393" ht="15.75" customHeight="1"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O393" s="28"/>
    </row>
    <row r="394" ht="15.75" customHeight="1"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O394" s="28"/>
    </row>
    <row r="395" ht="15.75" customHeight="1"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O395" s="28"/>
    </row>
    <row r="396" ht="15.75" customHeight="1"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O396" s="28"/>
    </row>
    <row r="397" ht="15.75" customHeight="1"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O397" s="28"/>
    </row>
    <row r="398" ht="15.75" customHeight="1"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O398" s="28"/>
    </row>
    <row r="399" ht="15.75" customHeight="1"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O399" s="28"/>
    </row>
    <row r="400" ht="15.75" customHeight="1"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O400" s="28"/>
    </row>
    <row r="401" ht="15.75" customHeight="1"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O401" s="28"/>
    </row>
    <row r="402" ht="15.75" customHeight="1"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O402" s="28"/>
    </row>
    <row r="403" ht="15.75" customHeight="1"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O403" s="28"/>
    </row>
    <row r="404" ht="15.75" customHeight="1"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O404" s="28"/>
    </row>
    <row r="405" ht="15.75" customHeight="1"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O405" s="28"/>
    </row>
    <row r="406" ht="15.75" customHeight="1"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O406" s="28"/>
    </row>
    <row r="407" ht="15.75" customHeight="1"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O407" s="28"/>
    </row>
    <row r="408" ht="15.75" customHeight="1"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O408" s="28"/>
    </row>
    <row r="409" ht="15.75" customHeight="1"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O409" s="28"/>
    </row>
    <row r="410" ht="15.75" customHeight="1"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O410" s="28"/>
    </row>
    <row r="411" ht="15.75" customHeight="1"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O411" s="28"/>
    </row>
    <row r="412" ht="15.75" customHeight="1"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O412" s="28"/>
    </row>
    <row r="413" ht="15.75" customHeight="1"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O413" s="28"/>
    </row>
    <row r="414" ht="15.75" customHeight="1"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O414" s="28"/>
    </row>
    <row r="415" ht="15.75" customHeight="1"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O415" s="28"/>
    </row>
    <row r="416" ht="15.75" customHeight="1"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O416" s="28"/>
    </row>
    <row r="417" ht="15.75" customHeight="1"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O417" s="28"/>
    </row>
    <row r="418" ht="15.75" customHeight="1"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O418" s="28"/>
    </row>
    <row r="419" ht="15.75" customHeight="1"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O419" s="28"/>
    </row>
    <row r="420" ht="15.75" customHeight="1"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O420" s="28"/>
    </row>
    <row r="421" ht="15.75" customHeight="1"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O421" s="28"/>
    </row>
    <row r="422" ht="15.75" customHeight="1"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O422" s="28"/>
    </row>
    <row r="423" ht="15.75" customHeight="1"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O423" s="28"/>
    </row>
    <row r="424" ht="15.75" customHeight="1"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O424" s="28"/>
    </row>
    <row r="425" ht="15.75" customHeight="1"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O425" s="28"/>
    </row>
    <row r="426" ht="15.75" customHeight="1"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O426" s="28"/>
    </row>
    <row r="427" ht="15.75" customHeight="1"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O427" s="28"/>
    </row>
    <row r="428" ht="15.75" customHeight="1"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O428" s="28"/>
    </row>
    <row r="429" ht="15.75" customHeight="1"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O429" s="28"/>
    </row>
    <row r="430" ht="15.75" customHeight="1"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O430" s="28"/>
    </row>
    <row r="431" ht="15.75" customHeight="1"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O431" s="28"/>
    </row>
    <row r="432" ht="15.75" customHeight="1"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O432" s="28"/>
    </row>
    <row r="433" ht="15.75" customHeight="1"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O433" s="28"/>
    </row>
    <row r="434" ht="15.75" customHeight="1"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O434" s="28"/>
    </row>
    <row r="435" ht="15.75" customHeight="1"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O435" s="28"/>
    </row>
    <row r="436" ht="15.75" customHeight="1"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O436" s="28"/>
    </row>
    <row r="437" ht="15.75" customHeight="1"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O437" s="28"/>
    </row>
    <row r="438" ht="15.75" customHeight="1"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O438" s="28"/>
    </row>
    <row r="439" ht="15.75" customHeight="1"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O439" s="28"/>
    </row>
    <row r="440" ht="15.75" customHeight="1"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O440" s="28"/>
    </row>
    <row r="441" ht="15.75" customHeight="1"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O441" s="28"/>
    </row>
    <row r="442" ht="15.75" customHeight="1"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O442" s="28"/>
    </row>
    <row r="443" ht="15.75" customHeight="1"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O443" s="28"/>
    </row>
    <row r="444" ht="15.75" customHeight="1"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O444" s="28"/>
    </row>
    <row r="445" ht="15.75" customHeight="1"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O445" s="28"/>
    </row>
    <row r="446" ht="15.75" customHeight="1"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O446" s="28"/>
    </row>
    <row r="447" ht="15.75" customHeight="1"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O447" s="28"/>
    </row>
    <row r="448" ht="15.75" customHeight="1"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O448" s="28"/>
    </row>
    <row r="449" ht="15.75" customHeight="1"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O449" s="28"/>
    </row>
    <row r="450" ht="15.75" customHeight="1"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O450" s="28"/>
    </row>
    <row r="451" ht="15.75" customHeight="1"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O451" s="28"/>
    </row>
    <row r="452" ht="15.75" customHeight="1"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O452" s="28"/>
    </row>
    <row r="453" ht="15.75" customHeight="1"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O453" s="28"/>
    </row>
    <row r="454" ht="15.75" customHeight="1"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O454" s="28"/>
    </row>
    <row r="455" ht="15.75" customHeight="1"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O455" s="28"/>
    </row>
    <row r="456" ht="15.75" customHeight="1"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O456" s="28"/>
    </row>
    <row r="457" ht="15.75" customHeight="1"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O457" s="28"/>
    </row>
    <row r="458" ht="15.75" customHeight="1"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O458" s="28"/>
    </row>
    <row r="459" ht="15.75" customHeight="1"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O459" s="28"/>
    </row>
    <row r="460" ht="15.75" customHeight="1"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O460" s="28"/>
    </row>
    <row r="461" ht="15.75" customHeight="1"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O461" s="28"/>
    </row>
    <row r="462" ht="15.75" customHeight="1"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O462" s="28"/>
    </row>
    <row r="463" ht="15.75" customHeight="1"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O463" s="28"/>
    </row>
    <row r="464" ht="15.75" customHeight="1"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O464" s="28"/>
    </row>
    <row r="465" ht="15.75" customHeight="1"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O465" s="28"/>
    </row>
    <row r="466" ht="15.75" customHeight="1"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O466" s="28"/>
    </row>
    <row r="467" ht="15.75" customHeight="1"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O467" s="28"/>
    </row>
    <row r="468" ht="15.75" customHeight="1"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O468" s="28"/>
    </row>
    <row r="469" ht="15.75" customHeight="1"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O469" s="28"/>
    </row>
    <row r="470" ht="15.75" customHeight="1"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O470" s="28"/>
    </row>
    <row r="471" ht="15.75" customHeight="1"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O471" s="28"/>
    </row>
    <row r="472" ht="15.75" customHeight="1"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O472" s="28"/>
    </row>
    <row r="473" ht="15.75" customHeight="1"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O473" s="28"/>
    </row>
    <row r="474" ht="15.75" customHeight="1"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O474" s="28"/>
    </row>
    <row r="475" ht="15.75" customHeight="1"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O475" s="28"/>
    </row>
    <row r="476" ht="15.75" customHeight="1"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O476" s="28"/>
    </row>
    <row r="477" ht="15.75" customHeight="1"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O477" s="28"/>
    </row>
    <row r="478" ht="15.75" customHeight="1"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O478" s="28"/>
    </row>
    <row r="479" ht="15.75" customHeight="1"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O479" s="28"/>
    </row>
    <row r="480" ht="15.75" customHeight="1"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O480" s="28"/>
    </row>
    <row r="481" ht="15.75" customHeight="1"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O481" s="28"/>
    </row>
    <row r="482" ht="15.75" customHeight="1"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O482" s="28"/>
    </row>
    <row r="483" ht="15.75" customHeight="1"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O483" s="28"/>
    </row>
    <row r="484" ht="15.75" customHeight="1"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O484" s="28"/>
    </row>
    <row r="485" ht="15.75" customHeight="1"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O485" s="28"/>
    </row>
    <row r="486" ht="15.75" customHeight="1"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O486" s="28"/>
    </row>
    <row r="487" ht="15.75" customHeight="1"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O487" s="28"/>
    </row>
    <row r="488" ht="15.75" customHeight="1"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O488" s="28"/>
    </row>
    <row r="489" ht="15.75" customHeight="1"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O489" s="28"/>
    </row>
    <row r="490" ht="15.75" customHeight="1"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O490" s="28"/>
    </row>
    <row r="491" ht="15.75" customHeight="1"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O491" s="28"/>
    </row>
    <row r="492" ht="15.75" customHeight="1"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O492" s="28"/>
    </row>
    <row r="493" ht="15.75" customHeight="1"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O493" s="28"/>
    </row>
    <row r="494" ht="15.75" customHeight="1"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O494" s="28"/>
    </row>
    <row r="495" ht="15.75" customHeight="1"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O495" s="28"/>
    </row>
    <row r="496" ht="15.75" customHeight="1"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O496" s="28"/>
    </row>
    <row r="497" ht="15.75" customHeight="1"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O497" s="28"/>
    </row>
    <row r="498" ht="15.75" customHeight="1"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O498" s="28"/>
    </row>
    <row r="499" ht="15.75" customHeight="1"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O499" s="28"/>
    </row>
    <row r="500" ht="15.75" customHeight="1"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O500" s="28"/>
    </row>
    <row r="501" ht="15.75" customHeight="1"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O501" s="28"/>
    </row>
    <row r="502" ht="15.75" customHeight="1"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O502" s="28"/>
    </row>
    <row r="503" ht="15.75" customHeight="1"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O503" s="28"/>
    </row>
    <row r="504" ht="15.75" customHeight="1"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O504" s="28"/>
    </row>
    <row r="505" ht="15.75" customHeight="1"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O505" s="28"/>
    </row>
    <row r="506" ht="15.75" customHeight="1"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O506" s="28"/>
    </row>
    <row r="507" ht="15.75" customHeight="1"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O507" s="28"/>
    </row>
    <row r="508" ht="15.75" customHeight="1"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O508" s="28"/>
    </row>
    <row r="509" ht="15.75" customHeight="1"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O509" s="28"/>
    </row>
    <row r="510" ht="15.75" customHeight="1"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O510" s="28"/>
    </row>
    <row r="511" ht="15.75" customHeight="1"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O511" s="28"/>
    </row>
    <row r="512" ht="15.75" customHeight="1"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O512" s="28"/>
    </row>
    <row r="513" ht="15.75" customHeight="1"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O513" s="28"/>
    </row>
    <row r="514" ht="15.75" customHeight="1"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O514" s="28"/>
    </row>
    <row r="515" ht="15.75" customHeight="1"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O515" s="28"/>
    </row>
    <row r="516" ht="15.75" customHeight="1"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O516" s="28"/>
    </row>
    <row r="517" ht="15.75" customHeight="1"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O517" s="28"/>
    </row>
    <row r="518" ht="15.75" customHeight="1"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O518" s="28"/>
    </row>
    <row r="519" ht="15.75" customHeight="1"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O519" s="28"/>
    </row>
    <row r="520" ht="15.75" customHeight="1"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O520" s="28"/>
    </row>
    <row r="521" ht="15.75" customHeight="1"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O521" s="28"/>
    </row>
    <row r="522" ht="15.75" customHeight="1"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O522" s="28"/>
    </row>
    <row r="523" ht="15.75" customHeight="1"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O523" s="28"/>
    </row>
    <row r="524" ht="15.75" customHeight="1"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O524" s="28"/>
    </row>
    <row r="525" ht="15.75" customHeight="1"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O525" s="28"/>
    </row>
    <row r="526" ht="15.75" customHeight="1"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O526" s="28"/>
    </row>
    <row r="527" ht="15.75" customHeight="1"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O527" s="28"/>
    </row>
    <row r="528" ht="15.75" customHeight="1"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O528" s="28"/>
    </row>
    <row r="529" ht="15.75" customHeight="1"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O529" s="28"/>
    </row>
    <row r="530" ht="15.75" customHeight="1"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O530" s="28"/>
    </row>
    <row r="531" ht="15.75" customHeight="1"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O531" s="28"/>
    </row>
    <row r="532" ht="15.75" customHeight="1"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O532" s="28"/>
    </row>
    <row r="533" ht="15.75" customHeight="1"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O533" s="28"/>
    </row>
    <row r="534" ht="15.75" customHeight="1"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O534" s="28"/>
    </row>
    <row r="535" ht="15.75" customHeight="1"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O535" s="28"/>
    </row>
    <row r="536" ht="15.75" customHeight="1"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O536" s="28"/>
    </row>
    <row r="537" ht="15.75" customHeight="1"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O537" s="28"/>
    </row>
    <row r="538" ht="15.75" customHeight="1"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O538" s="28"/>
    </row>
    <row r="539" ht="15.75" customHeight="1"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O539" s="28"/>
    </row>
    <row r="540" ht="15.75" customHeight="1"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O540" s="28"/>
    </row>
    <row r="541" ht="15.75" customHeight="1"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O541" s="28"/>
    </row>
    <row r="542" ht="15.75" customHeight="1"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O542" s="28"/>
    </row>
    <row r="543" ht="15.75" customHeight="1"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O543" s="28"/>
    </row>
    <row r="544" ht="15.75" customHeight="1"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O544" s="28"/>
    </row>
    <row r="545" ht="15.75" customHeight="1"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O545" s="28"/>
    </row>
    <row r="546" ht="15.75" customHeight="1"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O546" s="28"/>
    </row>
    <row r="547" ht="15.75" customHeight="1"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O547" s="28"/>
    </row>
    <row r="548" ht="15.75" customHeight="1"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O548" s="28"/>
    </row>
    <row r="549" ht="15.75" customHeight="1"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O549" s="28"/>
    </row>
    <row r="550" ht="15.75" customHeight="1"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O550" s="28"/>
    </row>
    <row r="551" ht="15.75" customHeight="1"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O551" s="28"/>
    </row>
    <row r="552" ht="15.75" customHeight="1"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O552" s="28"/>
    </row>
    <row r="553" ht="15.75" customHeight="1"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O553" s="28"/>
    </row>
    <row r="554" ht="15.75" customHeight="1"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O554" s="28"/>
    </row>
    <row r="555" ht="15.75" customHeight="1"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O555" s="28"/>
    </row>
    <row r="556" ht="15.75" customHeight="1"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O556" s="28"/>
    </row>
    <row r="557" ht="15.75" customHeight="1"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O557" s="28"/>
    </row>
    <row r="558" ht="15.75" customHeight="1"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O558" s="28"/>
    </row>
    <row r="559" ht="15.75" customHeight="1"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O559" s="28"/>
    </row>
    <row r="560" ht="15.75" customHeight="1"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O560" s="28"/>
    </row>
    <row r="561" ht="15.75" customHeight="1"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O561" s="28"/>
    </row>
    <row r="562" ht="15.75" customHeight="1"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O562" s="28"/>
    </row>
    <row r="563" ht="15.75" customHeight="1"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O563" s="28"/>
    </row>
    <row r="564" ht="15.75" customHeight="1"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O564" s="28"/>
    </row>
    <row r="565" ht="15.75" customHeight="1"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O565" s="28"/>
    </row>
    <row r="566" ht="15.75" customHeight="1"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O566" s="28"/>
    </row>
    <row r="567" ht="15.75" customHeight="1"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O567" s="28"/>
    </row>
    <row r="568" ht="15.75" customHeight="1"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O568" s="28"/>
    </row>
    <row r="569" ht="15.75" customHeight="1"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O569" s="28"/>
    </row>
    <row r="570" ht="15.75" customHeight="1"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O570" s="28"/>
    </row>
    <row r="571" ht="15.75" customHeight="1"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O571" s="28"/>
    </row>
    <row r="572" ht="15.75" customHeight="1"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O572" s="28"/>
    </row>
    <row r="573" ht="15.75" customHeight="1"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O573" s="28"/>
    </row>
    <row r="574" ht="15.75" customHeight="1"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O574" s="28"/>
    </row>
    <row r="575" ht="15.75" customHeight="1"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O575" s="28"/>
    </row>
    <row r="576" ht="15.75" customHeight="1"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O576" s="28"/>
    </row>
    <row r="577" ht="15.75" customHeight="1"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O577" s="28"/>
    </row>
    <row r="578" ht="15.75" customHeight="1"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O578" s="28"/>
    </row>
    <row r="579" ht="15.75" customHeight="1"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O579" s="28"/>
    </row>
    <row r="580" ht="15.75" customHeight="1"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O580" s="28"/>
    </row>
    <row r="581" ht="15.75" customHeight="1"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O581" s="28"/>
    </row>
    <row r="582" ht="15.75" customHeight="1"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O582" s="28"/>
    </row>
    <row r="583" ht="15.75" customHeight="1"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O583" s="28"/>
    </row>
    <row r="584" ht="15.75" customHeight="1"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O584" s="28"/>
    </row>
    <row r="585" ht="15.75" customHeight="1"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O585" s="28"/>
    </row>
    <row r="586" ht="15.75" customHeight="1"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O586" s="28"/>
    </row>
    <row r="587" ht="15.75" customHeight="1"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O587" s="28"/>
    </row>
    <row r="588" ht="15.75" customHeight="1"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O588" s="28"/>
    </row>
    <row r="589" ht="15.75" customHeight="1"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O589" s="28"/>
    </row>
    <row r="590" ht="15.75" customHeight="1"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O590" s="28"/>
    </row>
    <row r="591" ht="15.75" customHeight="1"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O591" s="28"/>
    </row>
    <row r="592" ht="15.75" customHeight="1"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O592" s="28"/>
    </row>
    <row r="593" ht="15.75" customHeight="1"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O593" s="28"/>
    </row>
    <row r="594" ht="15.75" customHeight="1"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O594" s="28"/>
    </row>
    <row r="595" ht="15.75" customHeight="1"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O595" s="28"/>
    </row>
    <row r="596" ht="15.75" customHeight="1"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O596" s="28"/>
    </row>
    <row r="597" ht="15.75" customHeight="1"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O597" s="28"/>
    </row>
    <row r="598" ht="15.75" customHeight="1"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O598" s="28"/>
    </row>
    <row r="599" ht="15.75" customHeight="1"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O599" s="28"/>
    </row>
    <row r="600" ht="15.75" customHeight="1"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O600" s="28"/>
    </row>
    <row r="601" ht="15.75" customHeight="1"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O601" s="28"/>
    </row>
    <row r="602" ht="15.75" customHeight="1"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O602" s="28"/>
    </row>
    <row r="603" ht="15.75" customHeight="1"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O603" s="28"/>
    </row>
    <row r="604" ht="15.75" customHeight="1"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O604" s="28"/>
    </row>
    <row r="605" ht="15.75" customHeight="1"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O605" s="28"/>
    </row>
    <row r="606" ht="15.75" customHeight="1"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O606" s="28"/>
    </row>
    <row r="607" ht="15.75" customHeight="1"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O607" s="28"/>
    </row>
    <row r="608" ht="15.75" customHeight="1"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O608" s="28"/>
    </row>
    <row r="609" ht="15.75" customHeight="1"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O609" s="28"/>
    </row>
    <row r="610" ht="15.75" customHeight="1"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O610" s="28"/>
    </row>
    <row r="611" ht="15.75" customHeight="1"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O611" s="28"/>
    </row>
    <row r="612" ht="15.75" customHeight="1"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O612" s="28"/>
    </row>
    <row r="613" ht="15.75" customHeight="1"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O613" s="28"/>
    </row>
    <row r="614" ht="15.75" customHeight="1"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O614" s="28"/>
    </row>
    <row r="615" ht="15.75" customHeight="1"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O615" s="28"/>
    </row>
    <row r="616" ht="15.75" customHeight="1"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O616" s="28"/>
    </row>
    <row r="617" ht="15.75" customHeight="1"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O617" s="28"/>
    </row>
    <row r="618" ht="15.75" customHeight="1"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O618" s="28"/>
    </row>
    <row r="619" ht="15.75" customHeight="1"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O619" s="28"/>
    </row>
    <row r="620" ht="15.75" customHeight="1"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O620" s="28"/>
    </row>
    <row r="621" ht="15.75" customHeight="1"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O621" s="28"/>
    </row>
    <row r="622" ht="15.75" customHeight="1"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O622" s="28"/>
    </row>
    <row r="623" ht="15.75" customHeight="1"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O623" s="28"/>
    </row>
    <row r="624" ht="15.75" customHeight="1"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O624" s="28"/>
    </row>
    <row r="625" ht="15.75" customHeight="1"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O625" s="28"/>
    </row>
    <row r="626" ht="15.75" customHeight="1"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O626" s="28"/>
    </row>
    <row r="627" ht="15.75" customHeight="1"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O627" s="28"/>
    </row>
    <row r="628" ht="15.75" customHeight="1"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O628" s="28"/>
    </row>
    <row r="629" ht="15.75" customHeight="1"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O629" s="28"/>
    </row>
    <row r="630" ht="15.75" customHeight="1"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O630" s="28"/>
    </row>
    <row r="631" ht="15.75" customHeight="1"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O631" s="28"/>
    </row>
    <row r="632" ht="15.75" customHeight="1"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O632" s="28"/>
    </row>
    <row r="633" ht="15.75" customHeight="1"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O633" s="28"/>
    </row>
    <row r="634" ht="15.75" customHeight="1"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O634" s="28"/>
    </row>
    <row r="635" ht="15.75" customHeight="1"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O635" s="28"/>
    </row>
    <row r="636" ht="15.75" customHeight="1"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O636" s="28"/>
    </row>
    <row r="637" ht="15.75" customHeight="1"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O637" s="28"/>
    </row>
    <row r="638" ht="15.75" customHeight="1"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O638" s="28"/>
    </row>
    <row r="639" ht="15.75" customHeight="1"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O639" s="28"/>
    </row>
    <row r="640" ht="15.75" customHeight="1"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O640" s="28"/>
    </row>
    <row r="641" ht="15.75" customHeight="1"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O641" s="28"/>
    </row>
    <row r="642" ht="15.75" customHeight="1"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O642" s="28"/>
    </row>
    <row r="643" ht="15.75" customHeight="1"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O643" s="28"/>
    </row>
    <row r="644" ht="15.75" customHeight="1"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O644" s="28"/>
    </row>
    <row r="645" ht="15.75" customHeight="1"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O645" s="28"/>
    </row>
    <row r="646" ht="15.75" customHeight="1"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O646" s="28"/>
    </row>
    <row r="647" ht="15.75" customHeight="1"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O647" s="28"/>
    </row>
    <row r="648" ht="15.75" customHeight="1"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O648" s="28"/>
    </row>
    <row r="649" ht="15.75" customHeight="1"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O649" s="28"/>
    </row>
    <row r="650" ht="15.75" customHeight="1"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O650" s="28"/>
    </row>
    <row r="651" ht="15.75" customHeight="1"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O651" s="28"/>
    </row>
    <row r="652" ht="15.75" customHeight="1"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O652" s="28"/>
    </row>
    <row r="653" ht="15.75" customHeight="1"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O653" s="28"/>
    </row>
    <row r="654" ht="15.75" customHeight="1"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O654" s="28"/>
    </row>
    <row r="655" ht="15.75" customHeight="1"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O655" s="28"/>
    </row>
    <row r="656" ht="15.75" customHeight="1"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O656" s="28"/>
    </row>
    <row r="657" ht="15.75" customHeight="1"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O657" s="28"/>
    </row>
    <row r="658" ht="15.75" customHeight="1"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O658" s="28"/>
    </row>
    <row r="659" ht="15.75" customHeight="1"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O659" s="28"/>
    </row>
    <row r="660" ht="15.75" customHeight="1"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O660" s="28"/>
    </row>
    <row r="661" ht="15.75" customHeight="1"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O661" s="28"/>
    </row>
    <row r="662" ht="15.75" customHeight="1"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O662" s="28"/>
    </row>
    <row r="663" ht="15.75" customHeight="1"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O663" s="28"/>
    </row>
    <row r="664" ht="15.75" customHeight="1"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O664" s="28"/>
    </row>
    <row r="665" ht="15.75" customHeight="1"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O665" s="28"/>
    </row>
    <row r="666" ht="15.75" customHeight="1"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O666" s="28"/>
    </row>
    <row r="667" ht="15.75" customHeight="1"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O667" s="28"/>
    </row>
    <row r="668" ht="15.75" customHeight="1"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O668" s="28"/>
    </row>
    <row r="669" ht="15.75" customHeight="1"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O669" s="28"/>
    </row>
    <row r="670" ht="15.75" customHeight="1"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O670" s="28"/>
    </row>
    <row r="671" ht="15.75" customHeight="1"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O671" s="28"/>
    </row>
    <row r="672" ht="15.75" customHeight="1"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O672" s="28"/>
    </row>
    <row r="673" ht="15.75" customHeight="1"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O673" s="28"/>
    </row>
    <row r="674" ht="15.75" customHeight="1"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O674" s="28"/>
    </row>
    <row r="675" ht="15.75" customHeight="1"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O675" s="28"/>
    </row>
    <row r="676" ht="15.75" customHeight="1"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O676" s="28"/>
    </row>
    <row r="677" ht="15.75" customHeight="1"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O677" s="28"/>
    </row>
    <row r="678" ht="15.75" customHeight="1"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O678" s="28"/>
    </row>
    <row r="679" ht="15.75" customHeight="1"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O679" s="28"/>
    </row>
    <row r="680" ht="15.75" customHeight="1"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O680" s="28"/>
    </row>
    <row r="681" ht="15.75" customHeight="1"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O681" s="28"/>
    </row>
    <row r="682" ht="15.75" customHeight="1"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O682" s="28"/>
    </row>
    <row r="683" ht="15.75" customHeight="1"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O683" s="28"/>
    </row>
    <row r="684" ht="15.75" customHeight="1"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O684" s="28"/>
    </row>
    <row r="685" ht="15.75" customHeight="1"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O685" s="28"/>
    </row>
    <row r="686" ht="15.75" customHeight="1"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O686" s="28"/>
    </row>
    <row r="687" ht="15.75" customHeight="1"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O687" s="28"/>
    </row>
    <row r="688" ht="15.75" customHeight="1"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O688" s="28"/>
    </row>
    <row r="689" ht="15.75" customHeight="1"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O689" s="28"/>
    </row>
    <row r="690" ht="15.75" customHeight="1"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O690" s="28"/>
    </row>
    <row r="691" ht="15.75" customHeight="1"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O691" s="28"/>
    </row>
    <row r="692" ht="15.75" customHeight="1"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O692" s="28"/>
    </row>
    <row r="693" ht="15.75" customHeight="1"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O693" s="28"/>
    </row>
    <row r="694" ht="15.75" customHeight="1"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O694" s="28"/>
    </row>
    <row r="695" ht="15.75" customHeight="1"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O695" s="28"/>
    </row>
    <row r="696" ht="15.75" customHeight="1"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O696" s="28"/>
    </row>
    <row r="697" ht="15.75" customHeight="1"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O697" s="28"/>
    </row>
    <row r="698" ht="15.75" customHeight="1"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O698" s="28"/>
    </row>
    <row r="699" ht="15.75" customHeight="1"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O699" s="28"/>
    </row>
    <row r="700" ht="15.75" customHeight="1"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O700" s="28"/>
    </row>
    <row r="701" ht="15.75" customHeight="1"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O701" s="28"/>
    </row>
    <row r="702" ht="15.75" customHeight="1"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O702" s="28"/>
    </row>
    <row r="703" ht="15.75" customHeight="1"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O703" s="28"/>
    </row>
    <row r="704" ht="15.75" customHeight="1"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O704" s="28"/>
    </row>
    <row r="705" ht="15.75" customHeight="1"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O705" s="28"/>
    </row>
    <row r="706" ht="15.75" customHeight="1"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O706" s="28"/>
    </row>
    <row r="707" ht="15.75" customHeight="1"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O707" s="28"/>
    </row>
    <row r="708" ht="15.75" customHeight="1"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O708" s="28"/>
    </row>
    <row r="709" ht="15.75" customHeight="1"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O709" s="28"/>
    </row>
    <row r="710" ht="15.75" customHeight="1"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O710" s="28"/>
    </row>
    <row r="711" ht="15.75" customHeight="1"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O711" s="28"/>
    </row>
    <row r="712" ht="15.75" customHeight="1"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O712" s="28"/>
    </row>
    <row r="713" ht="15.75" customHeight="1"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O713" s="28"/>
    </row>
    <row r="714" ht="15.75" customHeight="1"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O714" s="28"/>
    </row>
    <row r="715" ht="15.75" customHeight="1"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O715" s="28"/>
    </row>
    <row r="716" ht="15.75" customHeight="1"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O716" s="28"/>
    </row>
    <row r="717" ht="15.75" customHeight="1"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O717" s="28"/>
    </row>
    <row r="718" ht="15.75" customHeight="1"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O718" s="28"/>
    </row>
    <row r="719" ht="15.75" customHeight="1"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O719" s="28"/>
    </row>
    <row r="720" ht="15.75" customHeight="1"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O720" s="28"/>
    </row>
    <row r="721" ht="15.75" customHeight="1"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O721" s="28"/>
    </row>
    <row r="722" ht="15.75" customHeight="1"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O722" s="28"/>
    </row>
    <row r="723" ht="15.75" customHeight="1"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O723" s="28"/>
    </row>
    <row r="724" ht="15.75" customHeight="1"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O724" s="28"/>
    </row>
    <row r="725" ht="15.75" customHeight="1"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O725" s="28"/>
    </row>
    <row r="726" ht="15.75" customHeight="1"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O726" s="28"/>
    </row>
    <row r="727" ht="15.75" customHeight="1"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O727" s="28"/>
    </row>
    <row r="728" ht="15.75" customHeight="1"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O728" s="28"/>
    </row>
    <row r="729" ht="15.75" customHeight="1"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O729" s="28"/>
    </row>
    <row r="730" ht="15.75" customHeight="1"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O730" s="28"/>
    </row>
    <row r="731" ht="15.75" customHeight="1"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O731" s="28"/>
    </row>
    <row r="732" ht="15.75" customHeight="1"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O732" s="28"/>
    </row>
    <row r="733" ht="15.75" customHeight="1"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O733" s="28"/>
    </row>
    <row r="734" ht="15.75" customHeight="1"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O734" s="28"/>
    </row>
    <row r="735" ht="15.75" customHeight="1"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O735" s="28"/>
    </row>
    <row r="736" ht="15.75" customHeight="1"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O736" s="28"/>
    </row>
    <row r="737" ht="15.75" customHeight="1"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O737" s="28"/>
    </row>
    <row r="738" ht="15.75" customHeight="1"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O738" s="28"/>
    </row>
    <row r="739" ht="15.75" customHeight="1"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O739" s="28"/>
    </row>
    <row r="740" ht="15.75" customHeight="1"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O740" s="28"/>
    </row>
    <row r="741" ht="15.75" customHeight="1"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O741" s="28"/>
    </row>
    <row r="742" ht="15.75" customHeight="1"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O742" s="28"/>
    </row>
    <row r="743" ht="15.75" customHeight="1"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O743" s="28"/>
    </row>
    <row r="744" ht="15.75" customHeight="1"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O744" s="28"/>
    </row>
    <row r="745" ht="15.75" customHeight="1"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O745" s="28"/>
    </row>
    <row r="746" ht="15.75" customHeight="1"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O746" s="28"/>
    </row>
    <row r="747" ht="15.75" customHeight="1"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O747" s="28"/>
    </row>
    <row r="748" ht="15.75" customHeight="1"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O748" s="28"/>
    </row>
    <row r="749" ht="15.75" customHeight="1"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O749" s="28"/>
    </row>
    <row r="750" ht="15.75" customHeight="1"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O750" s="28"/>
    </row>
    <row r="751" ht="15.75" customHeight="1"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O751" s="28"/>
    </row>
    <row r="752" ht="15.75" customHeight="1"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O752" s="28"/>
    </row>
    <row r="753" ht="15.75" customHeight="1"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O753" s="28"/>
    </row>
    <row r="754" ht="15.75" customHeight="1"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O754" s="28"/>
    </row>
    <row r="755" ht="15.75" customHeight="1"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O755" s="28"/>
    </row>
    <row r="756" ht="15.75" customHeight="1"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O756" s="28"/>
    </row>
    <row r="757" ht="15.75" customHeight="1"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O757" s="28"/>
    </row>
    <row r="758" ht="15.75" customHeight="1"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O758" s="28"/>
    </row>
    <row r="759" ht="15.75" customHeight="1"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O759" s="28"/>
    </row>
    <row r="760" ht="15.75" customHeight="1"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O760" s="28"/>
    </row>
    <row r="761" ht="15.75" customHeight="1"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O761" s="28"/>
    </row>
    <row r="762" ht="15.75" customHeight="1"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O762" s="28"/>
    </row>
    <row r="763" ht="15.75" customHeight="1"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O763" s="28"/>
    </row>
    <row r="764" ht="15.75" customHeight="1"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O764" s="28"/>
    </row>
    <row r="765" ht="15.75" customHeight="1"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O765" s="28"/>
    </row>
    <row r="766" ht="15.75" customHeight="1"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O766" s="28"/>
    </row>
    <row r="767" ht="15.75" customHeight="1"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O767" s="28"/>
    </row>
    <row r="768" ht="15.75" customHeight="1"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O768" s="28"/>
    </row>
    <row r="769" ht="15.75" customHeight="1"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O769" s="28"/>
    </row>
    <row r="770" ht="15.75" customHeight="1"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O770" s="28"/>
    </row>
    <row r="771" ht="15.75" customHeight="1"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O771" s="28"/>
    </row>
    <row r="772" ht="15.75" customHeight="1"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O772" s="28"/>
    </row>
    <row r="773" ht="15.75" customHeight="1"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O773" s="28"/>
    </row>
    <row r="774" ht="15.75" customHeight="1"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O774" s="28"/>
    </row>
    <row r="775" ht="15.75" customHeight="1"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O775" s="28"/>
    </row>
    <row r="776" ht="15.75" customHeight="1"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O776" s="28"/>
    </row>
    <row r="777" ht="15.75" customHeight="1"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O777" s="28"/>
    </row>
    <row r="778" ht="15.75" customHeight="1"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O778" s="28"/>
    </row>
    <row r="779" ht="15.75" customHeight="1"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O779" s="28"/>
    </row>
    <row r="780" ht="15.75" customHeight="1"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O780" s="28"/>
    </row>
    <row r="781" ht="15.75" customHeight="1"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O781" s="28"/>
    </row>
    <row r="782" ht="15.75" customHeight="1"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O782" s="28"/>
    </row>
    <row r="783" ht="15.75" customHeight="1"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O783" s="28"/>
    </row>
    <row r="784" ht="15.75" customHeight="1"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O784" s="28"/>
    </row>
    <row r="785" ht="15.75" customHeight="1"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O785" s="28"/>
    </row>
    <row r="786" ht="15.75" customHeight="1"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O786" s="28"/>
    </row>
    <row r="787" ht="15.75" customHeight="1"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O787" s="28"/>
    </row>
    <row r="788" ht="15.75" customHeight="1"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O788" s="28"/>
    </row>
    <row r="789" ht="15.75" customHeight="1"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O789" s="28"/>
    </row>
    <row r="790" ht="15.75" customHeight="1"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O790" s="28"/>
    </row>
    <row r="791" ht="15.75" customHeight="1"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O791" s="28"/>
    </row>
    <row r="792" ht="15.75" customHeight="1"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O792" s="28"/>
    </row>
    <row r="793" ht="15.75" customHeight="1"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O793" s="28"/>
    </row>
    <row r="794" ht="15.75" customHeight="1"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O794" s="28"/>
    </row>
    <row r="795" ht="15.75" customHeight="1"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O795" s="28"/>
    </row>
    <row r="796" ht="15.75" customHeight="1"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O796" s="28"/>
    </row>
    <row r="797" ht="15.75" customHeight="1"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O797" s="28"/>
    </row>
    <row r="798" ht="15.75" customHeight="1"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O798" s="28"/>
    </row>
    <row r="799" ht="15.75" customHeight="1"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O799" s="28"/>
    </row>
    <row r="800" ht="15.75" customHeight="1"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O800" s="28"/>
    </row>
    <row r="801" ht="15.75" customHeight="1"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O801" s="28"/>
    </row>
    <row r="802" ht="15.75" customHeight="1"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O802" s="28"/>
    </row>
    <row r="803" ht="15.75" customHeight="1"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O803" s="28"/>
    </row>
    <row r="804" ht="15.75" customHeight="1"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O804" s="28"/>
    </row>
    <row r="805" ht="15.75" customHeight="1"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O805" s="28"/>
    </row>
    <row r="806" ht="15.75" customHeight="1"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O806" s="28"/>
    </row>
    <row r="807" ht="15.75" customHeight="1"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O807" s="28"/>
    </row>
    <row r="808" ht="15.75" customHeight="1"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O808" s="28"/>
    </row>
    <row r="809" ht="15.75" customHeight="1"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O809" s="28"/>
    </row>
    <row r="810" ht="15.75" customHeight="1"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O810" s="28"/>
    </row>
    <row r="811" ht="15.75" customHeight="1"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O811" s="28"/>
    </row>
    <row r="812" ht="15.75" customHeight="1"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O812" s="28"/>
    </row>
    <row r="813" ht="15.75" customHeight="1"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O813" s="28"/>
    </row>
    <row r="814" ht="15.75" customHeight="1"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O814" s="28"/>
    </row>
    <row r="815" ht="15.75" customHeight="1"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O815" s="28"/>
    </row>
    <row r="816" ht="15.75" customHeight="1"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O816" s="28"/>
    </row>
    <row r="817" ht="15.75" customHeight="1"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O817" s="28"/>
    </row>
    <row r="818" ht="15.75" customHeight="1"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O818" s="28"/>
    </row>
    <row r="819" ht="15.75" customHeight="1"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O819" s="28"/>
    </row>
    <row r="820" ht="15.75" customHeight="1"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O820" s="28"/>
    </row>
    <row r="821" ht="15.75" customHeight="1"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O821" s="28"/>
    </row>
    <row r="822" ht="15.75" customHeight="1"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O822" s="28"/>
    </row>
    <row r="823" ht="15.75" customHeight="1"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O823" s="28"/>
    </row>
    <row r="824" ht="15.75" customHeight="1"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O824" s="28"/>
    </row>
    <row r="825" ht="15.75" customHeight="1"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O825" s="28"/>
    </row>
    <row r="826" ht="15.75" customHeight="1"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O826" s="28"/>
    </row>
    <row r="827" ht="15.75" customHeight="1"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O827" s="28"/>
    </row>
    <row r="828" ht="15.75" customHeight="1"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O828" s="28"/>
    </row>
    <row r="829" ht="15.75" customHeight="1"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O829" s="28"/>
    </row>
    <row r="830" ht="15.75" customHeight="1"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O830" s="28"/>
    </row>
    <row r="831" ht="15.75" customHeight="1"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O831" s="28"/>
    </row>
    <row r="832" ht="15.75" customHeight="1"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O832" s="28"/>
    </row>
    <row r="833" ht="15.75" customHeight="1"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O833" s="28"/>
    </row>
    <row r="834" ht="15.75" customHeight="1"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O834" s="28"/>
    </row>
    <row r="835" ht="15.75" customHeight="1"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O835" s="28"/>
    </row>
    <row r="836" ht="15.75" customHeight="1"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O836" s="28"/>
    </row>
    <row r="837" ht="15.75" customHeight="1"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O837" s="28"/>
    </row>
    <row r="838" ht="15.75" customHeight="1"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O838" s="28"/>
    </row>
    <row r="839" ht="15.75" customHeight="1"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O839" s="28"/>
    </row>
    <row r="840" ht="15.75" customHeight="1"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O840" s="28"/>
    </row>
    <row r="841" ht="15.75" customHeight="1"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O841" s="28"/>
    </row>
    <row r="842" ht="15.75" customHeight="1"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O842" s="28"/>
    </row>
    <row r="843" ht="15.75" customHeight="1"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O843" s="28"/>
    </row>
    <row r="844" ht="15.75" customHeight="1"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O844" s="28"/>
    </row>
    <row r="845" ht="15.75" customHeight="1"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O845" s="28"/>
    </row>
    <row r="846" ht="15.75" customHeight="1"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O846" s="28"/>
    </row>
    <row r="847" ht="15.75" customHeight="1"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O847" s="28"/>
    </row>
    <row r="848" ht="15.75" customHeight="1"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O848" s="28"/>
    </row>
    <row r="849" ht="15.75" customHeight="1"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O849" s="28"/>
    </row>
    <row r="850" ht="15.75" customHeight="1"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O850" s="28"/>
    </row>
    <row r="851" ht="15.75" customHeight="1"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O851" s="28"/>
    </row>
    <row r="852" ht="15.75" customHeight="1"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O852" s="28"/>
    </row>
    <row r="853" ht="15.75" customHeight="1"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O853" s="28"/>
    </row>
    <row r="854" ht="15.75" customHeight="1"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O854" s="28"/>
    </row>
    <row r="855" ht="15.75" customHeight="1"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O855" s="28"/>
    </row>
    <row r="856" ht="15.75" customHeight="1"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O856" s="28"/>
    </row>
    <row r="857" ht="15.75" customHeight="1"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O857" s="28"/>
    </row>
    <row r="858" ht="15.75" customHeight="1"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O858" s="28"/>
    </row>
    <row r="859" ht="15.75" customHeight="1"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O859" s="28"/>
    </row>
    <row r="860" ht="15.75" customHeight="1"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O860" s="28"/>
    </row>
    <row r="861" ht="15.75" customHeight="1"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O861" s="28"/>
    </row>
    <row r="862" ht="15.75" customHeight="1"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O862" s="28"/>
    </row>
    <row r="863" ht="15.75" customHeight="1"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O863" s="28"/>
    </row>
    <row r="864" ht="15.75" customHeight="1"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O864" s="28"/>
    </row>
    <row r="865" ht="15.75" customHeight="1"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O865" s="28"/>
    </row>
    <row r="866" ht="15.75" customHeight="1"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O866" s="28"/>
    </row>
    <row r="867" ht="15.75" customHeight="1"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O867" s="28"/>
    </row>
    <row r="868" ht="15.75" customHeight="1"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O868" s="28"/>
    </row>
    <row r="869" ht="15.75" customHeight="1"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O869" s="28"/>
    </row>
    <row r="870" ht="15.75" customHeight="1"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O870" s="28"/>
    </row>
    <row r="871" ht="15.75" customHeight="1"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O871" s="28"/>
    </row>
    <row r="872" ht="15.75" customHeight="1"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O872" s="28"/>
    </row>
    <row r="873" ht="15.75" customHeight="1"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O873" s="28"/>
    </row>
    <row r="874" ht="15.75" customHeight="1"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O874" s="28"/>
    </row>
    <row r="875" ht="15.75" customHeight="1"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O875" s="28"/>
    </row>
    <row r="876" ht="15.75" customHeight="1"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O876" s="28"/>
    </row>
    <row r="877" ht="15.75" customHeight="1"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O877" s="28"/>
    </row>
    <row r="878" ht="15.75" customHeight="1"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O878" s="28"/>
    </row>
    <row r="879" ht="15.75" customHeight="1"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O879" s="28"/>
    </row>
    <row r="880" ht="15.75" customHeight="1"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O880" s="28"/>
    </row>
    <row r="881" ht="15.75" customHeight="1"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O881" s="28"/>
    </row>
    <row r="882" ht="15.75" customHeight="1"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O882" s="28"/>
    </row>
    <row r="883" ht="15.75" customHeight="1"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O883" s="28"/>
    </row>
    <row r="884" ht="15.75" customHeight="1"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O884" s="28"/>
    </row>
    <row r="885" ht="15.75" customHeight="1"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O885" s="28"/>
    </row>
    <row r="886" ht="15.75" customHeight="1"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O886" s="28"/>
    </row>
    <row r="887" ht="15.75" customHeight="1"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O887" s="28"/>
    </row>
    <row r="888" ht="15.75" customHeight="1"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O888" s="28"/>
    </row>
    <row r="889" ht="15.75" customHeight="1"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O889" s="28"/>
    </row>
    <row r="890" ht="15.75" customHeight="1"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O890" s="28"/>
    </row>
    <row r="891" ht="15.75" customHeight="1"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O891" s="28"/>
    </row>
    <row r="892" ht="15.75" customHeight="1"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O892" s="28"/>
    </row>
    <row r="893" ht="15.75" customHeight="1"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O893" s="28"/>
    </row>
    <row r="894" ht="15.75" customHeight="1"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O894" s="28"/>
    </row>
    <row r="895" ht="15.75" customHeight="1"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O895" s="28"/>
    </row>
    <row r="896" ht="15.75" customHeight="1"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O896" s="28"/>
    </row>
    <row r="897" ht="15.75" customHeight="1"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O897" s="28"/>
    </row>
    <row r="898" ht="15.75" customHeight="1"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O898" s="28"/>
    </row>
    <row r="899" ht="15.75" customHeight="1"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O899" s="28"/>
    </row>
    <row r="900" ht="15.75" customHeight="1"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O900" s="28"/>
    </row>
    <row r="901" ht="15.75" customHeight="1"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O901" s="28"/>
    </row>
    <row r="902" ht="15.75" customHeight="1"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O902" s="28"/>
    </row>
    <row r="903" ht="15.75" customHeight="1"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O903" s="28"/>
    </row>
    <row r="904" ht="15.75" customHeight="1"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O904" s="28"/>
    </row>
    <row r="905" ht="15.75" customHeight="1"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O905" s="28"/>
    </row>
    <row r="906" ht="15.75" customHeight="1"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O906" s="28"/>
    </row>
    <row r="907" ht="15.75" customHeight="1"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O907" s="28"/>
    </row>
    <row r="908" ht="15.75" customHeight="1"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O908" s="28"/>
    </row>
    <row r="909" ht="15.75" customHeight="1"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O909" s="28"/>
    </row>
    <row r="910" ht="15.75" customHeight="1"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O910" s="28"/>
    </row>
    <row r="911" ht="15.75" customHeight="1"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O911" s="28"/>
    </row>
    <row r="912" ht="15.75" customHeight="1"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O912" s="28"/>
    </row>
    <row r="913" ht="15.75" customHeight="1"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O913" s="28"/>
    </row>
    <row r="914" ht="15.75" customHeight="1"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O914" s="28"/>
    </row>
    <row r="915" ht="15.75" customHeight="1"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O915" s="28"/>
    </row>
    <row r="916" ht="15.75" customHeight="1"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O916" s="28"/>
    </row>
    <row r="917" ht="15.75" customHeight="1"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O917" s="28"/>
    </row>
    <row r="918" ht="15.75" customHeight="1"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O918" s="28"/>
    </row>
    <row r="919" ht="15.75" customHeight="1"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O919" s="28"/>
    </row>
    <row r="920" ht="15.75" customHeight="1"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O920" s="28"/>
    </row>
    <row r="921" ht="15.75" customHeight="1"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O921" s="28"/>
    </row>
    <row r="922" ht="15.75" customHeight="1"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O922" s="28"/>
    </row>
    <row r="923" ht="15.75" customHeight="1"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O923" s="28"/>
    </row>
    <row r="924" ht="15.75" customHeight="1"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O924" s="28"/>
    </row>
    <row r="925" ht="15.75" customHeight="1"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O925" s="28"/>
    </row>
    <row r="926" ht="15.75" customHeight="1"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O926" s="28"/>
    </row>
    <row r="927" ht="15.75" customHeight="1"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O927" s="28"/>
    </row>
    <row r="928" ht="15.75" customHeight="1"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O928" s="28"/>
    </row>
    <row r="929" ht="15.75" customHeight="1"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O929" s="28"/>
    </row>
    <row r="930" ht="15.75" customHeight="1"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O930" s="28"/>
    </row>
    <row r="931" ht="15.75" customHeight="1"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O931" s="28"/>
    </row>
    <row r="932" ht="15.75" customHeight="1"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O932" s="28"/>
    </row>
    <row r="933" ht="15.75" customHeight="1"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O933" s="28"/>
    </row>
    <row r="934" ht="15.75" customHeight="1"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O934" s="28"/>
    </row>
    <row r="935" ht="15.75" customHeight="1"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O935" s="28"/>
    </row>
    <row r="936" ht="15.75" customHeight="1"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O936" s="28"/>
    </row>
    <row r="937" ht="15.75" customHeight="1"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O937" s="28"/>
    </row>
    <row r="938" ht="15.75" customHeight="1"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O938" s="28"/>
    </row>
    <row r="939" ht="15.75" customHeight="1"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O939" s="28"/>
    </row>
    <row r="940" ht="15.75" customHeight="1"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O940" s="28"/>
    </row>
    <row r="941" ht="15.75" customHeight="1"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O941" s="28"/>
    </row>
    <row r="942" ht="15.75" customHeight="1"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O942" s="28"/>
    </row>
    <row r="943" ht="15.75" customHeight="1"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O943" s="28"/>
    </row>
    <row r="944" ht="15.75" customHeight="1"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O944" s="28"/>
    </row>
    <row r="945" ht="15.75" customHeight="1"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O945" s="28"/>
    </row>
    <row r="946" ht="15.75" customHeight="1"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O946" s="28"/>
    </row>
    <row r="947" ht="15.75" customHeight="1"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O947" s="28"/>
    </row>
    <row r="948" ht="15.75" customHeight="1"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O948" s="28"/>
    </row>
    <row r="949" ht="15.75" customHeight="1"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O949" s="28"/>
    </row>
    <row r="950" ht="15.75" customHeight="1"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O950" s="28"/>
    </row>
    <row r="951" ht="15.75" customHeight="1"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O951" s="28"/>
    </row>
    <row r="952" ht="15.75" customHeight="1"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O952" s="28"/>
    </row>
    <row r="953" ht="15.75" customHeight="1"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O953" s="28"/>
    </row>
    <row r="954" ht="15.75" customHeight="1"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O954" s="28"/>
    </row>
    <row r="955" ht="15.75" customHeight="1"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O955" s="28"/>
    </row>
    <row r="956" ht="15.75" customHeight="1"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O956" s="28"/>
    </row>
    <row r="957" ht="15.75" customHeight="1"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O957" s="28"/>
    </row>
    <row r="958" ht="15.75" customHeight="1"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O958" s="28"/>
    </row>
    <row r="959" ht="15.75" customHeight="1"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O959" s="28"/>
    </row>
    <row r="960" ht="15.75" customHeight="1"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O960" s="28"/>
    </row>
    <row r="961" ht="15.75" customHeight="1"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O961" s="28"/>
    </row>
    <row r="962" ht="15.75" customHeight="1"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O962" s="28"/>
    </row>
    <row r="963" ht="15.75" customHeight="1"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O963" s="28"/>
    </row>
    <row r="964" ht="15.75" customHeight="1"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O964" s="28"/>
    </row>
    <row r="965" ht="15.75" customHeight="1"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O965" s="28"/>
    </row>
    <row r="966" ht="15.75" customHeight="1"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O966" s="28"/>
    </row>
    <row r="967" ht="15.75" customHeight="1"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O967" s="28"/>
    </row>
    <row r="968" ht="15.75" customHeight="1"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O968" s="28"/>
    </row>
    <row r="969" ht="15.75" customHeight="1"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O969" s="28"/>
    </row>
    <row r="970" ht="15.75" customHeight="1"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O970" s="28"/>
    </row>
    <row r="971" ht="15.75" customHeight="1"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O971" s="28"/>
    </row>
    <row r="972" ht="15.75" customHeight="1"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O972" s="28"/>
    </row>
    <row r="973" ht="15.75" customHeight="1"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O973" s="28"/>
    </row>
    <row r="974" ht="15.75" customHeight="1"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O974" s="28"/>
    </row>
    <row r="975" ht="15.75" customHeight="1"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O975" s="28"/>
    </row>
    <row r="976" ht="15.75" customHeight="1"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O976" s="28"/>
    </row>
    <row r="977" ht="15.75" customHeight="1"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O977" s="28"/>
    </row>
    <row r="978" ht="15.75" customHeight="1"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O978" s="28"/>
    </row>
    <row r="979" ht="15.75" customHeight="1"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O979" s="28"/>
    </row>
    <row r="980" ht="15.75" customHeight="1"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O980" s="28"/>
    </row>
    <row r="981" ht="15.75" customHeight="1"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O981" s="28"/>
    </row>
    <row r="982" ht="15.75" customHeight="1"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O982" s="28"/>
    </row>
    <row r="983" ht="15.75" customHeight="1"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O983" s="28"/>
    </row>
    <row r="984" ht="15.75" customHeight="1"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O984" s="28"/>
    </row>
    <row r="985" ht="15.75" customHeight="1"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O985" s="28"/>
    </row>
    <row r="986" ht="15.75" customHeight="1"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O986" s="28"/>
    </row>
    <row r="987" ht="15.75" customHeight="1"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O987" s="28"/>
    </row>
    <row r="988" ht="15.75" customHeight="1"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O988" s="28"/>
    </row>
    <row r="989" ht="15.75" customHeight="1"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O989" s="28"/>
    </row>
    <row r="990" ht="15.75" customHeight="1"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O990" s="28"/>
    </row>
    <row r="991" ht="15.75" customHeight="1"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O991" s="28"/>
    </row>
    <row r="992" ht="15.75" customHeight="1"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O992" s="28"/>
    </row>
    <row r="993" ht="15.75" customHeight="1"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O993" s="28"/>
    </row>
  </sheetData>
  <mergeCells count="9">
    <mergeCell ref="K3:K4"/>
    <mergeCell ref="L3:L4"/>
    <mergeCell ref="D3:D4"/>
    <mergeCell ref="E3:E4"/>
    <mergeCell ref="F3:F4"/>
    <mergeCell ref="G3:G4"/>
    <mergeCell ref="H3:H4"/>
    <mergeCell ref="I3:I4"/>
    <mergeCell ref="J3:J4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2.63" defaultRowHeight="15.0"/>
  <cols>
    <col customWidth="1" min="1" max="1" width="27.88"/>
    <col customWidth="1" min="2" max="2" width="2.13"/>
    <col customWidth="1" min="3" max="3" width="13.13"/>
    <col customWidth="1" min="4" max="4" width="2.13"/>
    <col customWidth="1" min="5" max="5" width="16.25"/>
    <col customWidth="1" min="6" max="6" width="2.13"/>
    <col customWidth="1" min="7" max="7" width="20.0"/>
    <col customWidth="1" min="8" max="8" width="2.13"/>
    <col customWidth="1" min="9" max="9" width="13.38"/>
    <col customWidth="1" min="10" max="10" width="2.13"/>
    <col customWidth="1" min="11" max="11" width="11.25"/>
    <col customWidth="1" min="12" max="12" width="2.13"/>
    <col customWidth="1" min="13" max="13" width="14.88"/>
    <col customWidth="1" min="14" max="14" width="3.5"/>
    <col customWidth="1" min="15" max="15" width="11.25"/>
    <col customWidth="1" min="16" max="16" width="4.0"/>
    <col customWidth="1" hidden="1" min="17" max="17" width="14.38"/>
    <col customWidth="1" min="18" max="18" width="6.63"/>
    <col customWidth="1" min="19" max="19" width="7.63"/>
    <col customWidth="1" min="20" max="63" width="8.63"/>
  </cols>
  <sheetData>
    <row r="1" ht="88.5" customHeight="1">
      <c r="A1" s="1" t="s">
        <v>199</v>
      </c>
      <c r="B1" s="1"/>
      <c r="C1" s="2"/>
      <c r="D1" s="29"/>
      <c r="E1" s="3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4"/>
      <c r="V1" s="36"/>
      <c r="W1" s="36"/>
      <c r="X1" s="36"/>
      <c r="Y1" s="36"/>
      <c r="Z1" s="36"/>
      <c r="AA1" s="36"/>
      <c r="AB1" s="36"/>
      <c r="AC1" s="22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</row>
    <row r="2">
      <c r="A2" s="4"/>
      <c r="B2" s="75"/>
      <c r="C2" s="75"/>
      <c r="D2" s="75"/>
      <c r="E2" s="75"/>
      <c r="F2" s="75"/>
      <c r="G2" s="76" t="s">
        <v>200</v>
      </c>
      <c r="J2" s="77"/>
      <c r="K2" s="6"/>
      <c r="L2" s="6"/>
      <c r="M2" s="6"/>
    </row>
    <row r="3">
      <c r="A3" s="78" t="s">
        <v>201</v>
      </c>
      <c r="B3" s="6"/>
      <c r="C3" s="76" t="s">
        <v>202</v>
      </c>
      <c r="D3" s="6"/>
      <c r="E3" s="76" t="s">
        <v>203</v>
      </c>
      <c r="F3" s="6"/>
      <c r="G3" s="76" t="s">
        <v>204</v>
      </c>
      <c r="H3" s="6"/>
      <c r="I3" s="76" t="s">
        <v>205</v>
      </c>
      <c r="J3" s="6"/>
      <c r="K3" s="79" t="s">
        <v>206</v>
      </c>
      <c r="L3" s="6"/>
      <c r="M3" s="79" t="s">
        <v>207</v>
      </c>
      <c r="O3" s="79" t="s">
        <v>208</v>
      </c>
      <c r="Q3" s="79" t="s">
        <v>209</v>
      </c>
      <c r="R3" s="80" t="s">
        <v>209</v>
      </c>
    </row>
    <row r="4" hidden="1">
      <c r="A4" s="81" t="s">
        <v>210</v>
      </c>
      <c r="B4" s="6"/>
      <c r="C4" s="82" t="str">
        <f>IF(COUNTIF(Memberships!D:D, A4), "Yes", "No")</f>
        <v>Yes</v>
      </c>
      <c r="D4" s="82"/>
      <c r="E4" s="42" t="s">
        <v>211</v>
      </c>
      <c r="F4" s="82"/>
      <c r="G4" s="42" t="s">
        <v>212</v>
      </c>
      <c r="H4" s="82"/>
      <c r="I4" s="82"/>
      <c r="J4" s="82"/>
      <c r="K4" s="82"/>
      <c r="L4" s="82"/>
      <c r="M4" s="82"/>
    </row>
    <row r="5" hidden="1">
      <c r="A5" s="83" t="s">
        <v>149</v>
      </c>
      <c r="B5" s="6"/>
      <c r="C5" s="82" t="str">
        <f>IF(COUNTIF(Memberships!D:D, A5), "Yes", "No")</f>
        <v>Yes</v>
      </c>
      <c r="D5" s="82"/>
      <c r="E5" s="42" t="s">
        <v>213</v>
      </c>
      <c r="F5" s="82"/>
      <c r="G5" s="82" t="str">
        <f>IF(COUNTIF('Back number fundraiser'!$C$2:$C$104, A5), "Yes", "No")</f>
        <v>Yes</v>
      </c>
      <c r="H5" s="82"/>
      <c r="I5" s="82"/>
      <c r="J5" s="82"/>
      <c r="K5" s="82"/>
      <c r="L5" s="82"/>
      <c r="M5" s="82"/>
    </row>
    <row r="6" hidden="1">
      <c r="A6" s="81" t="s">
        <v>135</v>
      </c>
      <c r="C6" s="82" t="str">
        <f>IF(COUNTIF(Memberships!D:D, A6), "Yes", "No")</f>
        <v>Yes</v>
      </c>
      <c r="E6" s="84" t="s">
        <v>211</v>
      </c>
      <c r="G6" s="82" t="str">
        <f>IF(COUNTIF('Back number fundraiser'!$C$2:$C$104, A6), "Yes", "No")</f>
        <v>Yes</v>
      </c>
      <c r="I6" s="85"/>
      <c r="K6" s="85"/>
    </row>
    <row r="7" hidden="1">
      <c r="A7" s="83" t="s">
        <v>78</v>
      </c>
      <c r="B7" s="6"/>
      <c r="C7" s="82" t="str">
        <f>IF(COUNTIF(Memberships!D:D, A7), "Yes", "No")</f>
        <v>Yes</v>
      </c>
      <c r="D7" s="82"/>
      <c r="E7" s="42" t="s">
        <v>212</v>
      </c>
      <c r="F7" s="82"/>
      <c r="G7" s="82" t="str">
        <f>IF(COUNTIF('Back number fundraiser'!$C$2:$C$104, A7), "Yes", "No")</f>
        <v>No</v>
      </c>
      <c r="H7" s="82"/>
      <c r="I7" s="82"/>
      <c r="J7" s="82"/>
      <c r="K7" s="82"/>
      <c r="L7" s="82"/>
      <c r="M7" s="82"/>
    </row>
    <row r="8" hidden="1">
      <c r="A8" s="83" t="s">
        <v>129</v>
      </c>
      <c r="C8" s="82" t="str">
        <f>IF(COUNTIF(Memberships!D:D, A8), "Yes", "No")</f>
        <v>Yes</v>
      </c>
      <c r="E8" s="84" t="s">
        <v>211</v>
      </c>
      <c r="G8" s="82" t="str">
        <f>IF(COUNTIF('Back number fundraiser'!$C$2:$C$104, A8), "Yes", "No")</f>
        <v>No</v>
      </c>
    </row>
    <row r="9" hidden="1">
      <c r="A9" s="83" t="s">
        <v>195</v>
      </c>
      <c r="C9" s="82" t="s">
        <v>211</v>
      </c>
      <c r="E9" s="84" t="s">
        <v>211</v>
      </c>
      <c r="G9" s="82" t="str">
        <f>IF(COUNTIF('Back number fundraiser'!$C$2:$C$104, A9), "Yes", "No")</f>
        <v>No</v>
      </c>
    </row>
    <row r="10" hidden="1">
      <c r="A10" s="83" t="s">
        <v>214</v>
      </c>
      <c r="C10" s="82" t="str">
        <f>IF(COUNTIF(Memberships!D:D, A10), "Yes", "No")</f>
        <v>Yes</v>
      </c>
      <c r="E10" s="84" t="s">
        <v>211</v>
      </c>
      <c r="G10" s="82" t="str">
        <f>IF(COUNTIF('Back number fundraiser'!$C$2:$C$104, A10), "Yes", "No")</f>
        <v>No</v>
      </c>
    </row>
    <row r="11" hidden="1">
      <c r="A11" s="83" t="s">
        <v>154</v>
      </c>
      <c r="B11" s="6"/>
      <c r="C11" s="82" t="str">
        <f>IF(COUNTIF(Memberships!D:D, A11), "Yes", "No")</f>
        <v>Yes</v>
      </c>
      <c r="D11" s="82"/>
      <c r="E11" s="42" t="s">
        <v>211</v>
      </c>
      <c r="F11" s="82"/>
      <c r="G11" s="82" t="str">
        <f>IF(COUNTIF('Back number fundraiser'!$C$2:$C$104, A11), "Yes", "No")</f>
        <v>No</v>
      </c>
      <c r="H11" s="82"/>
      <c r="I11" s="82"/>
      <c r="J11" s="82"/>
      <c r="K11" s="82"/>
      <c r="L11" s="82"/>
      <c r="M11" s="82"/>
    </row>
    <row r="12" hidden="1">
      <c r="A12" s="83" t="s">
        <v>215</v>
      </c>
      <c r="C12" s="82" t="str">
        <f>IF(COUNTIF(Memberships!D:D, A12), "Yes", "No")</f>
        <v>Yes</v>
      </c>
      <c r="E12" s="84" t="s">
        <v>211</v>
      </c>
      <c r="G12" s="82" t="str">
        <f>IF(COUNTIF('Back number fundraiser'!$C$2:$C$104, A12), "Yes", "No")</f>
        <v>No</v>
      </c>
    </row>
    <row r="13">
      <c r="A13" s="83" t="s">
        <v>96</v>
      </c>
      <c r="B13" s="6"/>
      <c r="C13" s="82" t="str">
        <f>IF(COUNTIF(Memberships!D:D, A13), "Yes", "No")</f>
        <v>Yes</v>
      </c>
      <c r="D13" s="82"/>
      <c r="E13" s="42" t="s">
        <v>213</v>
      </c>
      <c r="F13" s="82"/>
      <c r="G13" s="82" t="str">
        <f>IF(COUNTIF('Back number fundraiser'!$C$2:$C$104, A13), "Yes", "No")</f>
        <v>Yes</v>
      </c>
      <c r="H13" s="82"/>
      <c r="I13" s="42" t="s">
        <v>213</v>
      </c>
      <c r="J13" s="82"/>
      <c r="K13" s="42" t="s">
        <v>213</v>
      </c>
      <c r="L13" s="82"/>
      <c r="M13" s="42" t="s">
        <v>213</v>
      </c>
      <c r="O13" s="73" t="s">
        <v>213</v>
      </c>
      <c r="R13" s="80" t="s">
        <v>216</v>
      </c>
    </row>
    <row r="14" hidden="1">
      <c r="A14" s="83" t="s">
        <v>80</v>
      </c>
      <c r="B14" s="6"/>
      <c r="C14" s="82" t="str">
        <f>IF(COUNTIF(Memberships!D:D, A14), "Yes", "No")</f>
        <v>Yes</v>
      </c>
      <c r="D14" s="82"/>
      <c r="E14" s="42" t="s">
        <v>213</v>
      </c>
      <c r="F14" s="82"/>
      <c r="G14" s="82" t="str">
        <f>IF(COUNTIF('Back number fundraiser'!$C$2:$C$104, A14), "Yes", "No")</f>
        <v>No</v>
      </c>
      <c r="H14" s="82"/>
      <c r="I14" s="82"/>
      <c r="J14" s="82"/>
      <c r="K14" s="82"/>
      <c r="L14" s="82"/>
      <c r="M14" s="82"/>
    </row>
    <row r="15">
      <c r="A15" s="86" t="s">
        <v>15</v>
      </c>
      <c r="C15" s="42" t="s">
        <v>213</v>
      </c>
      <c r="D15" s="85"/>
      <c r="E15" s="84" t="s">
        <v>213</v>
      </c>
      <c r="F15" s="85"/>
      <c r="G15" s="87" t="s">
        <v>213</v>
      </c>
      <c r="H15" s="85"/>
      <c r="I15" s="87" t="s">
        <v>213</v>
      </c>
      <c r="J15" s="85"/>
      <c r="K15" s="84" t="s">
        <v>213</v>
      </c>
      <c r="L15" s="85"/>
      <c r="M15" s="85"/>
      <c r="O15" s="73" t="s">
        <v>213</v>
      </c>
      <c r="Q15" s="73" t="s">
        <v>217</v>
      </c>
      <c r="R15" s="80" t="s">
        <v>218</v>
      </c>
    </row>
    <row r="16" hidden="1">
      <c r="A16" s="86" t="s">
        <v>219</v>
      </c>
      <c r="C16" s="82" t="str">
        <f>IF(COUNTIF(Memberships!D:D, A16), "Yes", "No")</f>
        <v>Yes</v>
      </c>
      <c r="E16" s="84" t="s">
        <v>213</v>
      </c>
      <c r="G16" s="82"/>
      <c r="I16" s="42"/>
      <c r="K16" s="84"/>
      <c r="M16" s="85"/>
    </row>
    <row r="17">
      <c r="A17" s="83" t="s">
        <v>16</v>
      </c>
      <c r="C17" s="82" t="str">
        <f>IF(COUNTIF(Memberships!D:D, A17), "Yes", "No")</f>
        <v>Yes</v>
      </c>
      <c r="D17" s="85"/>
      <c r="E17" s="84" t="s">
        <v>213</v>
      </c>
      <c r="F17" s="85"/>
      <c r="G17" s="82" t="str">
        <f>IF(COUNTIF('Back number fundraiser'!$C$2:$C$104, A17), "Yes", "No")</f>
        <v>Yes</v>
      </c>
      <c r="H17" s="85"/>
      <c r="I17" s="42" t="s">
        <v>213</v>
      </c>
      <c r="J17" s="85"/>
      <c r="K17" s="84" t="s">
        <v>213</v>
      </c>
      <c r="L17" s="85"/>
      <c r="M17" s="85"/>
      <c r="O17" s="73" t="s">
        <v>213</v>
      </c>
      <c r="R17" s="80" t="s">
        <v>218</v>
      </c>
    </row>
    <row r="18">
      <c r="A18" s="83" t="s">
        <v>91</v>
      </c>
      <c r="B18" s="6"/>
      <c r="C18" s="42" t="s">
        <v>213</v>
      </c>
      <c r="D18" s="82"/>
      <c r="E18" s="42" t="s">
        <v>213</v>
      </c>
      <c r="F18" s="82"/>
      <c r="G18" s="82" t="str">
        <f>IF(COUNTIF('Back number fundraiser'!$C$2:$C$104, A18), "Yes", "No")</f>
        <v>Yes</v>
      </c>
      <c r="H18" s="82"/>
      <c r="I18" s="42" t="s">
        <v>213</v>
      </c>
      <c r="J18" s="82"/>
      <c r="K18" s="42" t="s">
        <v>213</v>
      </c>
      <c r="L18" s="82"/>
      <c r="M18" s="82"/>
      <c r="O18" s="73" t="s">
        <v>213</v>
      </c>
      <c r="R18" s="80" t="s">
        <v>220</v>
      </c>
    </row>
    <row r="19" hidden="1">
      <c r="A19" s="83" t="s">
        <v>114</v>
      </c>
      <c r="C19" s="82" t="s">
        <v>213</v>
      </c>
      <c r="E19" s="84" t="s">
        <v>213</v>
      </c>
      <c r="G19" s="82" t="str">
        <f>IF(COUNTIF('Back number fundraiser'!$C$2:$C$104, A19), "Yes", "No")</f>
        <v>Yes</v>
      </c>
      <c r="I19" s="85"/>
      <c r="K19" s="85"/>
    </row>
    <row r="20" ht="15.75" customHeight="1">
      <c r="A20" s="83" t="s">
        <v>187</v>
      </c>
      <c r="B20" s="6"/>
      <c r="C20" s="82" t="str">
        <f>IF(COUNTIF(Memberships!D:D, A20), "Yes", "No")</f>
        <v>Yes</v>
      </c>
      <c r="D20" s="82"/>
      <c r="E20" s="42" t="s">
        <v>213</v>
      </c>
      <c r="F20" s="82"/>
      <c r="G20" s="82" t="str">
        <f>IF(COUNTIF('Back number fundraiser'!$C$2:$C$104, A20), "Yes", "No")</f>
        <v>Yes</v>
      </c>
      <c r="H20" s="82"/>
      <c r="I20" s="42" t="s">
        <v>213</v>
      </c>
      <c r="J20" s="82"/>
      <c r="K20" s="42" t="s">
        <v>213</v>
      </c>
      <c r="L20" s="82"/>
      <c r="M20" s="82"/>
      <c r="O20" s="73" t="s">
        <v>213</v>
      </c>
      <c r="R20" s="80" t="s">
        <v>221</v>
      </c>
    </row>
    <row r="21" ht="15.75" hidden="1" customHeight="1">
      <c r="A21" s="81" t="s">
        <v>106</v>
      </c>
      <c r="B21" s="6"/>
      <c r="C21" s="82" t="str">
        <f>IF(COUNTIF(Memberships!D:D, A21), "Yes", "No")</f>
        <v>Yes</v>
      </c>
      <c r="D21" s="82"/>
      <c r="E21" s="42" t="s">
        <v>211</v>
      </c>
      <c r="F21" s="82"/>
      <c r="G21" s="82"/>
      <c r="H21" s="82"/>
      <c r="I21" s="42"/>
      <c r="J21" s="82"/>
      <c r="K21" s="82"/>
      <c r="L21" s="82"/>
      <c r="M21" s="82"/>
    </row>
    <row r="22" ht="15.75" customHeight="1">
      <c r="A22" s="83" t="s">
        <v>89</v>
      </c>
      <c r="B22" s="6"/>
      <c r="C22" s="82" t="str">
        <f>IF(COUNTIF(Memberships!D:D, A22), "Yes", "No")</f>
        <v>Yes</v>
      </c>
      <c r="D22" s="82"/>
      <c r="E22" s="42" t="s">
        <v>213</v>
      </c>
      <c r="F22" s="82"/>
      <c r="G22" s="82" t="str">
        <f>IF(COUNTIF('Back number fundraiser'!$C$2:$C$104, A22), "Yes", "No")</f>
        <v>Yes</v>
      </c>
      <c r="H22" s="82"/>
      <c r="I22" s="42" t="s">
        <v>213</v>
      </c>
      <c r="J22" s="82"/>
      <c r="K22" s="42" t="s">
        <v>213</v>
      </c>
      <c r="L22" s="82"/>
      <c r="M22" s="42" t="s">
        <v>213</v>
      </c>
      <c r="O22" s="73" t="s">
        <v>213</v>
      </c>
      <c r="R22" s="80" t="s">
        <v>216</v>
      </c>
    </row>
    <row r="23" ht="15.75" hidden="1" customHeight="1">
      <c r="A23" s="83" t="s">
        <v>222</v>
      </c>
      <c r="B23" s="6"/>
      <c r="C23" s="82" t="str">
        <f>IF(COUNTIF(Memberships!D:D, A23), "Yes", "No")</f>
        <v>No</v>
      </c>
      <c r="D23" s="82"/>
      <c r="E23" s="42" t="s">
        <v>211</v>
      </c>
      <c r="F23" s="82"/>
      <c r="G23" s="82" t="str">
        <f>IF(COUNTIF('Back number fundraiser'!$C$2:$C$104, A23), "Yes", "No")</f>
        <v>No</v>
      </c>
      <c r="H23" s="82"/>
      <c r="I23" s="82"/>
      <c r="J23" s="82"/>
      <c r="K23" s="82"/>
      <c r="L23" s="82"/>
      <c r="M23" s="82"/>
    </row>
    <row r="24" ht="15.75" hidden="1" customHeight="1">
      <c r="A24" s="83" t="s">
        <v>133</v>
      </c>
      <c r="B24" s="6"/>
      <c r="C24" s="82" t="str">
        <f>IF(COUNTIF(Memberships!D:D, A24), "Yes", "No")</f>
        <v>Yes</v>
      </c>
      <c r="D24" s="82"/>
      <c r="E24" s="42" t="s">
        <v>211</v>
      </c>
      <c r="F24" s="82"/>
      <c r="G24" s="82" t="str">
        <f>IF(COUNTIF('Back number fundraiser'!$C$2:$C$104, A24), "Yes", "No")</f>
        <v>Yes</v>
      </c>
      <c r="H24" s="82"/>
      <c r="I24" s="82"/>
      <c r="J24" s="82"/>
      <c r="K24" s="82"/>
      <c r="L24" s="82"/>
      <c r="M24" s="82"/>
    </row>
    <row r="25" ht="15.75" hidden="1" customHeight="1">
      <c r="A25" s="83" t="s">
        <v>223</v>
      </c>
      <c r="C25" s="82" t="str">
        <f>IF(COUNTIF(Memberships!D:D, A25), "Yes", "No")</f>
        <v>Yes</v>
      </c>
      <c r="E25" s="84" t="s">
        <v>213</v>
      </c>
      <c r="G25" s="82" t="str">
        <f>IF(COUNTIF('Back number fundraiser'!$C$2:$C$104, A25), "Yes", "No")</f>
        <v>No</v>
      </c>
    </row>
    <row r="26" ht="15.75" customHeight="1">
      <c r="A26" s="88" t="s">
        <v>17</v>
      </c>
      <c r="C26" s="82" t="str">
        <f>IF(COUNTIF(Memberships!D:D, A26), "Yes", "No")</f>
        <v>Yes</v>
      </c>
      <c r="D26" s="85"/>
      <c r="E26" s="84" t="s">
        <v>213</v>
      </c>
      <c r="F26" s="85"/>
      <c r="G26" s="82" t="str">
        <f>IF(COUNTIF('Back number fundraiser'!$C$2:$C$104, A26), "Yes", "No")</f>
        <v>Yes</v>
      </c>
      <c r="H26" s="85"/>
      <c r="I26" s="42" t="s">
        <v>213</v>
      </c>
      <c r="J26" s="85"/>
      <c r="K26" s="84" t="s">
        <v>213</v>
      </c>
      <c r="L26" s="85"/>
      <c r="M26" s="84" t="s">
        <v>213</v>
      </c>
      <c r="O26" s="73" t="s">
        <v>213</v>
      </c>
      <c r="R26" s="80" t="s">
        <v>218</v>
      </c>
    </row>
    <row r="27" ht="15.75" hidden="1" customHeight="1">
      <c r="A27" s="83" t="s">
        <v>224</v>
      </c>
      <c r="C27" s="82" t="str">
        <f>IF(COUNTIF(Memberships!D:D, A27), "Yes", "No")</f>
        <v>Yes</v>
      </c>
      <c r="E27" s="84" t="s">
        <v>211</v>
      </c>
      <c r="G27" s="82" t="str">
        <f>IF(COUNTIF('Back number fundraiser'!$C$2:$C$104, A27), "Yes", "No")</f>
        <v>No</v>
      </c>
    </row>
    <row r="28" ht="15.75" customHeight="1">
      <c r="A28" s="81" t="s">
        <v>162</v>
      </c>
      <c r="B28" s="6"/>
      <c r="C28" s="82" t="str">
        <f>IF(COUNTIF(Memberships!D:D, A28), "Yes", "No")</f>
        <v>Yes</v>
      </c>
      <c r="D28" s="82"/>
      <c r="E28" s="42" t="s">
        <v>213</v>
      </c>
      <c r="F28" s="82"/>
      <c r="G28" s="82" t="str">
        <f>IF(COUNTIF('Back number fundraiser'!$C$2:$C$104, A28), "Yes", "No")</f>
        <v>Yes</v>
      </c>
      <c r="H28" s="82"/>
      <c r="I28" s="42" t="s">
        <v>213</v>
      </c>
      <c r="J28" s="82"/>
      <c r="K28" s="42" t="s">
        <v>213</v>
      </c>
      <c r="L28" s="82"/>
      <c r="M28" s="42" t="s">
        <v>213</v>
      </c>
      <c r="O28" s="73" t="s">
        <v>213</v>
      </c>
      <c r="R28" s="80" t="s">
        <v>225</v>
      </c>
    </row>
    <row r="29" ht="15.75" customHeight="1">
      <c r="A29" s="83" t="s">
        <v>18</v>
      </c>
      <c r="C29" s="82" t="str">
        <f>IF(COUNTIF(Memberships!D:D, A29), "Yes", "No")</f>
        <v>Yes</v>
      </c>
      <c r="D29" s="85"/>
      <c r="E29" s="84" t="s">
        <v>213</v>
      </c>
      <c r="F29" s="85"/>
      <c r="G29" s="82" t="str">
        <f>IF(COUNTIF('Back number fundraiser'!$C$2:$C$104, A29), "Yes", "No")</f>
        <v>Yes</v>
      </c>
      <c r="H29" s="85"/>
      <c r="I29" s="42" t="s">
        <v>213</v>
      </c>
      <c r="J29" s="85"/>
      <c r="K29" s="84" t="s">
        <v>213</v>
      </c>
      <c r="L29" s="85"/>
      <c r="M29" s="85"/>
      <c r="O29" s="73" t="s">
        <v>213</v>
      </c>
      <c r="R29" s="80" t="s">
        <v>218</v>
      </c>
    </row>
    <row r="30" ht="15.75" hidden="1" customHeight="1">
      <c r="A30" s="83" t="s">
        <v>226</v>
      </c>
      <c r="C30" s="82" t="str">
        <f>IF(COUNTIF(Memberships!D:D, A30), "Yes", "No")</f>
        <v>Yes</v>
      </c>
      <c r="E30" s="84" t="s">
        <v>211</v>
      </c>
      <c r="G30" s="82" t="str">
        <f>IF(COUNTIF('Back number fundraiser'!$C$2:$C$104, A30), "Yes", "No")</f>
        <v>No</v>
      </c>
    </row>
    <row r="31" ht="15.75" customHeight="1">
      <c r="A31" s="83" t="s">
        <v>64</v>
      </c>
      <c r="B31" s="6"/>
      <c r="C31" s="82" t="str">
        <f>IF(COUNTIF(Memberships!D:D, A31), "Yes", "No")</f>
        <v>Yes</v>
      </c>
      <c r="D31" s="82"/>
      <c r="E31" s="42" t="s">
        <v>213</v>
      </c>
      <c r="F31" s="82"/>
      <c r="G31" s="82" t="str">
        <f>IF(COUNTIF('Back number fundraiser'!$C$2:$C$104, A31), "Yes", "No")</f>
        <v>Yes</v>
      </c>
      <c r="H31" s="82"/>
      <c r="I31" s="42" t="s">
        <v>213</v>
      </c>
      <c r="J31" s="82"/>
      <c r="K31" s="42" t="s">
        <v>213</v>
      </c>
      <c r="L31" s="82"/>
      <c r="M31" s="82"/>
      <c r="O31" s="73" t="s">
        <v>213</v>
      </c>
      <c r="R31" s="80" t="s">
        <v>227</v>
      </c>
    </row>
    <row r="32" ht="15.75" hidden="1" customHeight="1">
      <c r="A32" s="83" t="s">
        <v>75</v>
      </c>
      <c r="B32" s="6"/>
      <c r="C32" s="82" t="str">
        <f>IF(COUNTIF(Memberships!D:D, A32), "Yes", "No")</f>
        <v>Yes</v>
      </c>
      <c r="D32" s="82"/>
      <c r="E32" s="42" t="s">
        <v>211</v>
      </c>
      <c r="F32" s="82"/>
      <c r="G32" s="82" t="str">
        <f>IF(COUNTIF('Back number fundraiser'!$C$2:$C$104, A32), "Yes", "No")</f>
        <v>Yes</v>
      </c>
      <c r="H32" s="82"/>
      <c r="I32" s="82"/>
      <c r="J32" s="82"/>
      <c r="K32" s="82"/>
      <c r="L32" s="82"/>
      <c r="M32" s="82"/>
    </row>
    <row r="33" ht="15.75" hidden="1" customHeight="1">
      <c r="A33" s="83" t="s">
        <v>228</v>
      </c>
      <c r="C33" s="82" t="str">
        <f>IF(COUNTIF(Memberships!D:D, A33), "Yes", "No")</f>
        <v>Yes</v>
      </c>
      <c r="E33" s="84" t="s">
        <v>211</v>
      </c>
      <c r="G33" s="82" t="str">
        <f>IF(COUNTIF('Back number fundraiser'!$C$2:$C$104, A33), "Yes", "No")</f>
        <v>No</v>
      </c>
    </row>
    <row r="34" ht="15.75" customHeight="1">
      <c r="A34" s="83" t="s">
        <v>39</v>
      </c>
      <c r="B34" s="6"/>
      <c r="C34" s="82" t="str">
        <f>IF(COUNTIF(Memberships!D:D, A34), "Yes", "No")</f>
        <v>Yes</v>
      </c>
      <c r="D34" s="82"/>
      <c r="E34" s="42" t="s">
        <v>213</v>
      </c>
      <c r="F34" s="82"/>
      <c r="G34" s="82" t="str">
        <f>IF(COUNTIF('Back number fundraiser'!$C$2:$C$104, A34), "Yes", "No")</f>
        <v>Yes</v>
      </c>
      <c r="H34" s="82"/>
      <c r="I34" s="42" t="s">
        <v>213</v>
      </c>
      <c r="J34" s="82"/>
      <c r="K34" s="42" t="s">
        <v>213</v>
      </c>
      <c r="L34" s="82"/>
      <c r="M34" s="42"/>
      <c r="O34" s="73" t="s">
        <v>213</v>
      </c>
      <c r="R34" s="80" t="s">
        <v>227</v>
      </c>
    </row>
    <row r="35" ht="15.75" customHeight="1">
      <c r="A35" s="83" t="s">
        <v>40</v>
      </c>
      <c r="B35" s="6"/>
      <c r="C35" s="82" t="str">
        <f>IF(COUNTIF(Memberships!D:D, A35), "Yes", "No")</f>
        <v>Yes</v>
      </c>
      <c r="D35" s="82"/>
      <c r="E35" s="42" t="s">
        <v>213</v>
      </c>
      <c r="F35" s="82"/>
      <c r="G35" s="82" t="str">
        <f>IF(COUNTIF('Back number fundraiser'!$C$2:$C$104, A35), "Yes", "No")</f>
        <v>Yes</v>
      </c>
      <c r="H35" s="82"/>
      <c r="I35" s="42" t="s">
        <v>213</v>
      </c>
      <c r="J35" s="82"/>
      <c r="K35" s="42" t="s">
        <v>213</v>
      </c>
      <c r="L35" s="82"/>
      <c r="M35" s="42" t="s">
        <v>213</v>
      </c>
      <c r="O35" s="73" t="s">
        <v>213</v>
      </c>
      <c r="R35" s="80" t="s">
        <v>227</v>
      </c>
    </row>
    <row r="36" ht="15.75" customHeight="1">
      <c r="A36" s="83" t="s">
        <v>66</v>
      </c>
      <c r="B36" s="6"/>
      <c r="C36" s="82" t="str">
        <f>IF(COUNTIF(Memberships!D:D, A36), "Yes", "No")</f>
        <v>Yes</v>
      </c>
      <c r="D36" s="82"/>
      <c r="E36" s="42" t="s">
        <v>213</v>
      </c>
      <c r="F36" s="82"/>
      <c r="G36" s="82" t="str">
        <f>IF(COUNTIF('Back number fundraiser'!$C$2:$C$104, A36), "Yes", "No")</f>
        <v>Yes</v>
      </c>
      <c r="H36" s="82"/>
      <c r="I36" s="42" t="s">
        <v>213</v>
      </c>
      <c r="J36" s="82"/>
      <c r="K36" s="42" t="s">
        <v>213</v>
      </c>
      <c r="L36" s="82"/>
      <c r="M36" s="82"/>
      <c r="O36" s="73" t="s">
        <v>213</v>
      </c>
      <c r="R36" s="80" t="s">
        <v>227</v>
      </c>
    </row>
    <row r="37" ht="15.75" hidden="1" customHeight="1">
      <c r="A37" s="83" t="s">
        <v>73</v>
      </c>
      <c r="B37" s="6"/>
      <c r="C37" s="82" t="str">
        <f>IF(COUNTIF(Memberships!D:D, A37), "Yes", "No")</f>
        <v>Yes</v>
      </c>
      <c r="D37" s="82"/>
      <c r="E37" s="42" t="s">
        <v>211</v>
      </c>
      <c r="F37" s="82"/>
      <c r="G37" s="82" t="str">
        <f>IF(COUNTIF('Back number fundraiser'!$C$2:$C$104, A37), "Yes", "No")</f>
        <v>No</v>
      </c>
      <c r="H37" s="82"/>
      <c r="I37" s="82"/>
      <c r="J37" s="82"/>
      <c r="K37" s="82"/>
      <c r="L37" s="82"/>
      <c r="M37" s="82"/>
    </row>
    <row r="38" ht="15.75" hidden="1" customHeight="1">
      <c r="A38" s="83" t="s">
        <v>102</v>
      </c>
      <c r="C38" s="82" t="str">
        <f>IF(COUNTIF(Memberships!D:D, A38), "Yes", "No")</f>
        <v>Yes</v>
      </c>
      <c r="E38" s="84" t="s">
        <v>211</v>
      </c>
      <c r="G38" s="82" t="str">
        <f>IF(COUNTIF('Back number fundraiser'!$C$2:$C$104, A38), "Yes", "No")</f>
        <v>No</v>
      </c>
    </row>
    <row r="39" ht="15.75" hidden="1" customHeight="1">
      <c r="A39" s="83" t="s">
        <v>150</v>
      </c>
      <c r="B39" s="6"/>
      <c r="C39" s="82" t="str">
        <f>IF(COUNTIF(Memberships!D:D, A39), "Yes", "No")</f>
        <v>Yes</v>
      </c>
      <c r="D39" s="82"/>
      <c r="E39" s="42" t="s">
        <v>213</v>
      </c>
      <c r="F39" s="82"/>
      <c r="G39" s="82" t="str">
        <f>IF(COUNTIF('Back number fundraiser'!$C$2:$C$104, A39), "Yes", "No")</f>
        <v>No</v>
      </c>
      <c r="H39" s="82"/>
      <c r="I39" s="82"/>
      <c r="J39" s="82"/>
      <c r="K39" s="82"/>
      <c r="L39" s="82"/>
      <c r="M39" s="82"/>
    </row>
    <row r="40" ht="15.75" customHeight="1">
      <c r="A40" s="83" t="s">
        <v>19</v>
      </c>
      <c r="C40" s="82" t="str">
        <f>IF(COUNTIF(Memberships!D:D, A40), "Yes", "No")</f>
        <v>Yes</v>
      </c>
      <c r="D40" s="85"/>
      <c r="E40" s="84" t="s">
        <v>213</v>
      </c>
      <c r="F40" s="85"/>
      <c r="G40" s="82" t="str">
        <f>IF(COUNTIF('Back number fundraiser'!$C$2:$C$104, A40), "Yes", "No")</f>
        <v>Yes</v>
      </c>
      <c r="H40" s="85"/>
      <c r="I40" s="42" t="s">
        <v>213</v>
      </c>
      <c r="J40" s="85"/>
      <c r="K40" s="84" t="s">
        <v>213</v>
      </c>
      <c r="L40" s="85"/>
      <c r="M40" s="84" t="s">
        <v>213</v>
      </c>
      <c r="O40" s="73" t="s">
        <v>213</v>
      </c>
      <c r="R40" s="80" t="s">
        <v>218</v>
      </c>
    </row>
    <row r="41" ht="15.75" customHeight="1">
      <c r="A41" s="86" t="s">
        <v>20</v>
      </c>
      <c r="C41" s="42" t="s">
        <v>213</v>
      </c>
      <c r="D41" s="85"/>
      <c r="E41" s="84" t="s">
        <v>213</v>
      </c>
      <c r="F41" s="85"/>
      <c r="G41" s="42" t="s">
        <v>213</v>
      </c>
      <c r="H41" s="85"/>
      <c r="I41" s="42" t="s">
        <v>213</v>
      </c>
      <c r="J41" s="85"/>
      <c r="K41" s="84" t="s">
        <v>213</v>
      </c>
      <c r="L41" s="85"/>
      <c r="M41" s="84" t="s">
        <v>213</v>
      </c>
      <c r="O41" s="73" t="s">
        <v>213</v>
      </c>
      <c r="Q41" s="73" t="s">
        <v>217</v>
      </c>
      <c r="R41" s="80" t="s">
        <v>218</v>
      </c>
    </row>
    <row r="42" ht="15.75" customHeight="1">
      <c r="A42" s="83" t="s">
        <v>21</v>
      </c>
      <c r="C42" s="82" t="str">
        <f>IF(COUNTIF(Memberships!D:D, A42), "Yes", "No")</f>
        <v>Yes</v>
      </c>
      <c r="D42" s="85"/>
      <c r="E42" s="84" t="s">
        <v>213</v>
      </c>
      <c r="F42" s="85"/>
      <c r="G42" s="82" t="str">
        <f>IF(COUNTIF('Back number fundraiser'!$C$2:$C$104, A42), "Yes", "No")</f>
        <v>Yes</v>
      </c>
      <c r="H42" s="85"/>
      <c r="I42" s="42" t="s">
        <v>213</v>
      </c>
      <c r="J42" s="85"/>
      <c r="K42" s="84" t="s">
        <v>213</v>
      </c>
      <c r="L42" s="85"/>
      <c r="M42" s="89" t="s">
        <v>213</v>
      </c>
      <c r="O42" s="73" t="s">
        <v>213</v>
      </c>
      <c r="R42" s="80" t="s">
        <v>218</v>
      </c>
    </row>
    <row r="43" ht="15.75" customHeight="1">
      <c r="A43" s="83" t="s">
        <v>22</v>
      </c>
      <c r="C43" s="82" t="str">
        <f>IF(COUNTIF(Memberships!D:D, A43), "Yes", "No")</f>
        <v>Yes</v>
      </c>
      <c r="D43" s="85"/>
      <c r="E43" s="84" t="s">
        <v>213</v>
      </c>
      <c r="F43" s="85"/>
      <c r="G43" s="82" t="str">
        <f>IF(COUNTIF('Back number fundraiser'!$C$2:$C$104, A43), "Yes", "No")</f>
        <v>Yes</v>
      </c>
      <c r="H43" s="85"/>
      <c r="I43" s="42" t="s">
        <v>213</v>
      </c>
      <c r="J43" s="85"/>
      <c r="K43" s="84" t="s">
        <v>213</v>
      </c>
      <c r="L43" s="85"/>
      <c r="M43" s="84" t="s">
        <v>213</v>
      </c>
      <c r="O43" s="73" t="s">
        <v>213</v>
      </c>
      <c r="R43" s="80" t="s">
        <v>218</v>
      </c>
    </row>
    <row r="44" ht="15.75" customHeight="1">
      <c r="A44" s="83" t="s">
        <v>142</v>
      </c>
      <c r="B44" s="6"/>
      <c r="C44" s="82" t="str">
        <f>IF(COUNTIF(Memberships!D:D, A44), "Yes", "No")</f>
        <v>Yes</v>
      </c>
      <c r="D44" s="82"/>
      <c r="E44" s="42" t="s">
        <v>213</v>
      </c>
      <c r="F44" s="82"/>
      <c r="G44" s="82" t="str">
        <f>IF(COUNTIF('Back number fundraiser'!$C$2:$C$104, A44), "Yes", "No")</f>
        <v>Yes</v>
      </c>
      <c r="H44" s="82"/>
      <c r="I44" s="42" t="s">
        <v>213</v>
      </c>
      <c r="J44" s="82"/>
      <c r="K44" s="42" t="s">
        <v>213</v>
      </c>
      <c r="L44" s="82"/>
      <c r="M44" s="42" t="s">
        <v>213</v>
      </c>
      <c r="O44" s="73" t="s">
        <v>213</v>
      </c>
      <c r="R44" s="80" t="s">
        <v>229</v>
      </c>
    </row>
    <row r="45" ht="15.75" customHeight="1">
      <c r="A45" s="83" t="s">
        <v>165</v>
      </c>
      <c r="B45" s="6"/>
      <c r="C45" s="82" t="str">
        <f>IF(COUNTIF(Memberships!D:D, A45), "Yes", "No")</f>
        <v>Yes</v>
      </c>
      <c r="D45" s="82"/>
      <c r="E45" s="42" t="s">
        <v>213</v>
      </c>
      <c r="F45" s="82"/>
      <c r="G45" s="82" t="str">
        <f>IF(COUNTIF('Back number fundraiser'!$C$2:$C$104, A45), "Yes", "No")</f>
        <v>Yes</v>
      </c>
      <c r="H45" s="82"/>
      <c r="I45" s="42" t="s">
        <v>213</v>
      </c>
      <c r="J45" s="82"/>
      <c r="K45" s="42" t="s">
        <v>213</v>
      </c>
      <c r="L45" s="82"/>
      <c r="M45" s="42" t="s">
        <v>213</v>
      </c>
      <c r="O45" s="73" t="s">
        <v>213</v>
      </c>
      <c r="R45" s="80" t="s">
        <v>225</v>
      </c>
    </row>
    <row r="46" ht="15.75" customHeight="1">
      <c r="A46" s="83" t="s">
        <v>49</v>
      </c>
      <c r="B46" s="6"/>
      <c r="C46" s="82" t="str">
        <f>IF(COUNTIF(Memberships!D:D, A46), "Yes", "No")</f>
        <v>Yes</v>
      </c>
      <c r="D46" s="82"/>
      <c r="E46" s="42" t="s">
        <v>213</v>
      </c>
      <c r="F46" s="82"/>
      <c r="G46" s="82" t="str">
        <f>IF(COUNTIF('Back number fundraiser'!$C$2:$C$104, A46), "Yes", "No")</f>
        <v>Yes</v>
      </c>
      <c r="H46" s="82"/>
      <c r="I46" s="42" t="s">
        <v>213</v>
      </c>
      <c r="J46" s="82"/>
      <c r="K46" s="42" t="s">
        <v>213</v>
      </c>
      <c r="L46" s="82"/>
      <c r="M46" s="42" t="s">
        <v>213</v>
      </c>
      <c r="O46" s="73" t="s">
        <v>213</v>
      </c>
      <c r="R46" s="80" t="s">
        <v>227</v>
      </c>
    </row>
    <row r="47" ht="15.75" customHeight="1">
      <c r="A47" s="83" t="s">
        <v>54</v>
      </c>
      <c r="C47" s="82" t="s">
        <v>213</v>
      </c>
      <c r="D47" s="85"/>
      <c r="E47" s="84" t="s">
        <v>213</v>
      </c>
      <c r="F47" s="85"/>
      <c r="G47" s="82" t="str">
        <f>IF(COUNTIF('Back number fundraiser'!$C$2:$C$104, A47), "Yes", "No")</f>
        <v>Yes</v>
      </c>
      <c r="H47" s="85"/>
      <c r="I47" s="42" t="s">
        <v>213</v>
      </c>
      <c r="J47" s="85"/>
      <c r="K47" s="84" t="s">
        <v>213</v>
      </c>
      <c r="L47" s="85"/>
      <c r="M47" s="84" t="s">
        <v>230</v>
      </c>
      <c r="O47" s="73" t="s">
        <v>213</v>
      </c>
      <c r="R47" s="80" t="s">
        <v>227</v>
      </c>
    </row>
    <row r="48" ht="15.75" customHeight="1">
      <c r="A48" s="81" t="s">
        <v>143</v>
      </c>
      <c r="C48" s="42" t="s">
        <v>213</v>
      </c>
      <c r="D48" s="85"/>
      <c r="E48" s="84" t="s">
        <v>213</v>
      </c>
      <c r="F48" s="85"/>
      <c r="G48" s="42" t="s">
        <v>213</v>
      </c>
      <c r="H48" s="85"/>
      <c r="I48" s="42" t="s">
        <v>213</v>
      </c>
      <c r="J48" s="85"/>
      <c r="K48" s="84" t="s">
        <v>213</v>
      </c>
      <c r="L48" s="85"/>
      <c r="M48" s="84" t="s">
        <v>213</v>
      </c>
      <c r="O48" s="73" t="s">
        <v>213</v>
      </c>
      <c r="R48" s="80" t="s">
        <v>229</v>
      </c>
    </row>
    <row r="49" ht="15.75" customHeight="1">
      <c r="A49" s="83" t="s">
        <v>23</v>
      </c>
      <c r="C49" s="82" t="str">
        <f>IF(COUNTIF(Memberships!D:D, A49), "Yes", "No")</f>
        <v>Yes</v>
      </c>
      <c r="D49" s="85"/>
      <c r="E49" s="84" t="s">
        <v>213</v>
      </c>
      <c r="F49" s="85"/>
      <c r="G49" s="82" t="str">
        <f>IF(COUNTIF('Back number fundraiser'!$C$2:$C$104, A49), "Yes", "No")</f>
        <v>Yes</v>
      </c>
      <c r="H49" s="85"/>
      <c r="I49" s="42" t="s">
        <v>213</v>
      </c>
      <c r="J49" s="85"/>
      <c r="K49" s="84" t="s">
        <v>213</v>
      </c>
      <c r="L49" s="85"/>
      <c r="M49" s="84" t="s">
        <v>213</v>
      </c>
      <c r="O49" s="73" t="s">
        <v>213</v>
      </c>
      <c r="R49" s="80" t="s">
        <v>218</v>
      </c>
    </row>
    <row r="50" ht="15.75" customHeight="1">
      <c r="A50" s="88" t="s">
        <v>43</v>
      </c>
      <c r="C50" s="82" t="str">
        <f>IF(COUNTIF(Memberships!D:D, A50), "Yes", "No")</f>
        <v>Yes</v>
      </c>
      <c r="D50" s="85"/>
      <c r="E50" s="84" t="s">
        <v>213</v>
      </c>
      <c r="F50" s="85"/>
      <c r="G50" s="82" t="str">
        <f>IF(COUNTIF('Back number fundraiser'!$C$2:$C$104, A50), "Yes", "No")</f>
        <v>Yes</v>
      </c>
      <c r="H50" s="85"/>
      <c r="I50" s="42" t="s">
        <v>213</v>
      </c>
      <c r="J50" s="85"/>
      <c r="K50" s="84" t="s">
        <v>213</v>
      </c>
      <c r="L50" s="85"/>
      <c r="M50" s="84" t="s">
        <v>213</v>
      </c>
      <c r="O50" s="73" t="s">
        <v>213</v>
      </c>
      <c r="R50" s="80" t="s">
        <v>227</v>
      </c>
    </row>
    <row r="51" ht="15.75" customHeight="1">
      <c r="A51" s="86" t="s">
        <v>121</v>
      </c>
      <c r="C51" s="82" t="str">
        <f>IF(COUNTIF(Memberships!D:D, A51), "Yes", "No")</f>
        <v>Yes</v>
      </c>
      <c r="D51" s="85"/>
      <c r="E51" s="84" t="s">
        <v>213</v>
      </c>
      <c r="F51" s="85"/>
      <c r="G51" s="42" t="s">
        <v>213</v>
      </c>
      <c r="H51" s="85"/>
      <c r="I51" s="42" t="s">
        <v>213</v>
      </c>
      <c r="J51" s="85"/>
      <c r="K51" s="84" t="s">
        <v>213</v>
      </c>
      <c r="L51" s="85"/>
      <c r="M51" s="84" t="s">
        <v>213</v>
      </c>
      <c r="O51" s="73" t="s">
        <v>213</v>
      </c>
      <c r="R51" s="80" t="s">
        <v>220</v>
      </c>
    </row>
    <row r="52" ht="15.75" hidden="1" customHeight="1">
      <c r="A52" s="88" t="s">
        <v>190</v>
      </c>
      <c r="C52" s="82" t="s">
        <v>213</v>
      </c>
      <c r="E52" s="84" t="s">
        <v>211</v>
      </c>
      <c r="G52" s="82" t="str">
        <f>IF(COUNTIF('Back number fundraiser'!$C$2:$C$104, A52), "Yes", "No")</f>
        <v>Yes</v>
      </c>
      <c r="I52" s="42" t="s">
        <v>213</v>
      </c>
      <c r="K52" s="84"/>
      <c r="M52" s="85"/>
    </row>
    <row r="53" ht="15.75" customHeight="1">
      <c r="A53" s="81" t="s">
        <v>158</v>
      </c>
      <c r="C53" s="42" t="s">
        <v>213</v>
      </c>
      <c r="D53" s="85"/>
      <c r="E53" s="84" t="s">
        <v>213</v>
      </c>
      <c r="F53" s="85"/>
      <c r="G53" s="42" t="s">
        <v>213</v>
      </c>
      <c r="H53" s="85"/>
      <c r="I53" s="42" t="s">
        <v>213</v>
      </c>
      <c r="J53" s="85"/>
      <c r="K53" s="84" t="s">
        <v>213</v>
      </c>
      <c r="L53" s="85"/>
      <c r="M53" s="85"/>
      <c r="O53" s="73" t="s">
        <v>213</v>
      </c>
      <c r="R53" s="80" t="s">
        <v>229</v>
      </c>
    </row>
    <row r="54" ht="15.75" customHeight="1">
      <c r="A54" s="81" t="s">
        <v>60</v>
      </c>
      <c r="C54" s="42" t="s">
        <v>213</v>
      </c>
      <c r="D54" s="85"/>
      <c r="E54" s="84" t="s">
        <v>213</v>
      </c>
      <c r="F54" s="85"/>
      <c r="G54" s="42" t="s">
        <v>213</v>
      </c>
      <c r="H54" s="85"/>
      <c r="I54" s="42" t="s">
        <v>213</v>
      </c>
      <c r="J54" s="85"/>
      <c r="K54" s="84" t="s">
        <v>213</v>
      </c>
      <c r="L54" s="85"/>
      <c r="M54" s="84" t="s">
        <v>213</v>
      </c>
      <c r="O54" s="73" t="s">
        <v>213</v>
      </c>
      <c r="R54" s="80" t="s">
        <v>227</v>
      </c>
    </row>
    <row r="55" ht="15.75" customHeight="1">
      <c r="A55" s="88" t="s">
        <v>179</v>
      </c>
      <c r="C55" s="82" t="s">
        <v>213</v>
      </c>
      <c r="D55" s="85"/>
      <c r="E55" s="84" t="s">
        <v>213</v>
      </c>
      <c r="F55" s="85"/>
      <c r="G55" s="82" t="str">
        <f>IF(COUNTIF('Back number fundraiser'!$C$2:$C$104, A55), "Yes", "No")</f>
        <v>Yes</v>
      </c>
      <c r="H55" s="85"/>
      <c r="I55" s="42" t="s">
        <v>213</v>
      </c>
      <c r="J55" s="85"/>
      <c r="K55" s="89" t="s">
        <v>213</v>
      </c>
      <c r="L55" s="85"/>
      <c r="M55" s="84" t="s">
        <v>213</v>
      </c>
      <c r="O55" s="73" t="s">
        <v>213</v>
      </c>
      <c r="Q55" s="73" t="s">
        <v>217</v>
      </c>
      <c r="R55" s="80" t="s">
        <v>221</v>
      </c>
    </row>
    <row r="56" ht="15.75" customHeight="1">
      <c r="A56" s="83" t="s">
        <v>95</v>
      </c>
      <c r="B56" s="6"/>
      <c r="C56" s="82" t="str">
        <f>IF(COUNTIF(Memberships!D:D, A56), "Yes", "No")</f>
        <v>Yes</v>
      </c>
      <c r="D56" s="82"/>
      <c r="E56" s="42" t="s">
        <v>213</v>
      </c>
      <c r="F56" s="82"/>
      <c r="G56" s="82" t="str">
        <f>IF(COUNTIF('Back number fundraiser'!$C$2:$C$104, A56), "Yes", "No")</f>
        <v>Yes</v>
      </c>
      <c r="H56" s="82"/>
      <c r="I56" s="42" t="s">
        <v>213</v>
      </c>
      <c r="J56" s="82"/>
      <c r="K56" s="42" t="s">
        <v>213</v>
      </c>
      <c r="L56" s="82"/>
      <c r="M56" s="82"/>
      <c r="O56" s="73" t="s">
        <v>213</v>
      </c>
      <c r="R56" s="80" t="s">
        <v>216</v>
      </c>
    </row>
    <row r="57" ht="15.75" hidden="1" customHeight="1">
      <c r="A57" s="81" t="s">
        <v>191</v>
      </c>
      <c r="B57" s="6"/>
      <c r="C57" s="42" t="s">
        <v>213</v>
      </c>
      <c r="D57" s="82"/>
      <c r="E57" s="42" t="s">
        <v>213</v>
      </c>
      <c r="F57" s="82"/>
      <c r="G57" s="42" t="s">
        <v>213</v>
      </c>
      <c r="H57" s="82"/>
      <c r="I57" s="42"/>
      <c r="J57" s="82"/>
      <c r="K57" s="82"/>
      <c r="L57" s="82"/>
      <c r="M57" s="82"/>
    </row>
    <row r="58" ht="15.75" customHeight="1">
      <c r="A58" s="83" t="s">
        <v>181</v>
      </c>
      <c r="B58" s="6"/>
      <c r="C58" s="82" t="str">
        <f>IF(COUNTIF(Memberships!D:D, A58), "Yes", "No")</f>
        <v>Yes</v>
      </c>
      <c r="D58" s="82"/>
      <c r="E58" s="42" t="s">
        <v>213</v>
      </c>
      <c r="F58" s="82"/>
      <c r="G58" s="82" t="str">
        <f>IF(COUNTIF('Back number fundraiser'!$C$2:$C$104, A58), "Yes", "No")</f>
        <v>Yes</v>
      </c>
      <c r="H58" s="82"/>
      <c r="I58" s="42" t="s">
        <v>213</v>
      </c>
      <c r="J58" s="82"/>
      <c r="K58" s="42" t="s">
        <v>213</v>
      </c>
      <c r="L58" s="82"/>
      <c r="M58" s="42" t="s">
        <v>213</v>
      </c>
      <c r="O58" s="73" t="s">
        <v>213</v>
      </c>
      <c r="R58" s="80" t="s">
        <v>221</v>
      </c>
    </row>
    <row r="59" ht="15.75" hidden="1" customHeight="1">
      <c r="A59" s="81" t="s">
        <v>231</v>
      </c>
      <c r="B59" s="6"/>
      <c r="C59" s="42" t="s">
        <v>213</v>
      </c>
      <c r="D59" s="82"/>
      <c r="E59" s="42" t="s">
        <v>213</v>
      </c>
      <c r="F59" s="82"/>
      <c r="G59" s="42" t="s">
        <v>213</v>
      </c>
      <c r="H59" s="82"/>
      <c r="I59" s="42"/>
      <c r="J59" s="82"/>
      <c r="K59" s="82"/>
      <c r="L59" s="82"/>
      <c r="M59" s="82"/>
    </row>
    <row r="60" ht="15.75" hidden="1" customHeight="1">
      <c r="A60" s="83" t="s">
        <v>232</v>
      </c>
      <c r="C60" s="82" t="str">
        <f>IF(COUNTIF(Memberships!D:D, A60), "Yes", "No")</f>
        <v>Yes</v>
      </c>
      <c r="E60" s="84" t="s">
        <v>211</v>
      </c>
      <c r="G60" s="82" t="str">
        <f>IF(COUNTIF('Back number fundraiser'!$C$2:$C$104, A60), "Yes", "No")</f>
        <v>No</v>
      </c>
    </row>
    <row r="61" ht="15.75" customHeight="1">
      <c r="A61" s="83" t="s">
        <v>141</v>
      </c>
      <c r="B61" s="6"/>
      <c r="C61" s="82" t="str">
        <f>IF(COUNTIF(Memberships!D:D, A61), "Yes", "No")</f>
        <v>Yes</v>
      </c>
      <c r="D61" s="82"/>
      <c r="E61" s="42" t="s">
        <v>213</v>
      </c>
      <c r="F61" s="82"/>
      <c r="G61" s="82" t="str">
        <f>IF(COUNTIF('Back number fundraiser'!$C$2:$C$104, A61), "Yes", "No")</f>
        <v>Yes</v>
      </c>
      <c r="H61" s="82"/>
      <c r="I61" s="42" t="s">
        <v>213</v>
      </c>
      <c r="J61" s="82"/>
      <c r="K61" s="42" t="s">
        <v>213</v>
      </c>
      <c r="L61" s="82"/>
      <c r="M61" s="82"/>
      <c r="O61" s="73" t="s">
        <v>213</v>
      </c>
      <c r="R61" s="80" t="s">
        <v>229</v>
      </c>
    </row>
    <row r="62" ht="15.75" customHeight="1">
      <c r="A62" s="86" t="s">
        <v>7</v>
      </c>
      <c r="C62" s="42" t="s">
        <v>213</v>
      </c>
      <c r="D62" s="85"/>
      <c r="E62" s="84" t="s">
        <v>213</v>
      </c>
      <c r="F62" s="85"/>
      <c r="G62" s="42" t="s">
        <v>213</v>
      </c>
      <c r="H62" s="85"/>
      <c r="I62" s="84" t="s">
        <v>213</v>
      </c>
      <c r="J62" s="85"/>
      <c r="K62" s="84" t="s">
        <v>213</v>
      </c>
      <c r="L62" s="85"/>
      <c r="M62" s="84" t="s">
        <v>213</v>
      </c>
      <c r="O62" s="73" t="s">
        <v>213</v>
      </c>
      <c r="R62" s="80" t="s">
        <v>218</v>
      </c>
    </row>
    <row r="63" ht="15.75" customHeight="1">
      <c r="A63" s="81" t="s">
        <v>88</v>
      </c>
      <c r="C63" s="42" t="s">
        <v>213</v>
      </c>
      <c r="D63" s="85"/>
      <c r="E63" s="84" t="s">
        <v>213</v>
      </c>
      <c r="F63" s="85"/>
      <c r="G63" s="42" t="s">
        <v>213</v>
      </c>
      <c r="H63" s="85"/>
      <c r="I63" s="84" t="s">
        <v>213</v>
      </c>
      <c r="J63" s="85"/>
      <c r="K63" s="84" t="s">
        <v>213</v>
      </c>
      <c r="L63" s="85"/>
      <c r="M63" s="84" t="s">
        <v>213</v>
      </c>
      <c r="O63" s="73" t="s">
        <v>213</v>
      </c>
      <c r="R63" s="80" t="s">
        <v>216</v>
      </c>
    </row>
    <row r="64" ht="15.75" hidden="1" customHeight="1">
      <c r="A64" s="83" t="s">
        <v>111</v>
      </c>
      <c r="C64" s="82" t="s">
        <v>213</v>
      </c>
      <c r="E64" s="84" t="s">
        <v>211</v>
      </c>
      <c r="G64" s="82" t="str">
        <f>IF(COUNTIF('Back number fundraiser'!$C$2:$C$104, A64), "Yes", "No")</f>
        <v>Yes</v>
      </c>
      <c r="I64" s="85"/>
      <c r="K64" s="85"/>
    </row>
    <row r="65" ht="15.75" customHeight="1">
      <c r="A65" s="83" t="s">
        <v>124</v>
      </c>
      <c r="B65" s="6"/>
      <c r="C65" s="82" t="str">
        <f>IF(COUNTIF(Memberships!D:D, A65), "Yes", "No")</f>
        <v>Yes</v>
      </c>
      <c r="D65" s="82"/>
      <c r="E65" s="42" t="s">
        <v>213</v>
      </c>
      <c r="F65" s="82"/>
      <c r="G65" s="82" t="str">
        <f>IF(COUNTIF('Back number fundraiser'!$C$2:$C$104, A65), "Yes", "No")</f>
        <v>Yes</v>
      </c>
      <c r="H65" s="82"/>
      <c r="I65" s="42" t="s">
        <v>213</v>
      </c>
      <c r="J65" s="82"/>
      <c r="K65" s="42" t="s">
        <v>213</v>
      </c>
      <c r="L65" s="82"/>
      <c r="M65" s="42" t="s">
        <v>213</v>
      </c>
      <c r="O65" s="73" t="s">
        <v>213</v>
      </c>
      <c r="R65" s="80" t="s">
        <v>220</v>
      </c>
    </row>
    <row r="66" ht="15.75" hidden="1" customHeight="1">
      <c r="A66" s="81" t="s">
        <v>157</v>
      </c>
      <c r="C66" s="42" t="s">
        <v>213</v>
      </c>
      <c r="E66" s="84" t="s">
        <v>211</v>
      </c>
      <c r="G66" s="42" t="s">
        <v>213</v>
      </c>
      <c r="I66" s="85"/>
      <c r="K66" s="85"/>
    </row>
    <row r="67" ht="15.75" customHeight="1">
      <c r="A67" s="86" t="s">
        <v>144</v>
      </c>
      <c r="C67" s="42" t="s">
        <v>213</v>
      </c>
      <c r="D67" s="85"/>
      <c r="E67" s="84" t="s">
        <v>213</v>
      </c>
      <c r="F67" s="85"/>
      <c r="G67" s="42" t="s">
        <v>213</v>
      </c>
      <c r="H67" s="85"/>
      <c r="I67" s="84" t="s">
        <v>213</v>
      </c>
      <c r="J67" s="85"/>
      <c r="K67" s="84" t="s">
        <v>213</v>
      </c>
      <c r="L67" s="85"/>
      <c r="M67" s="85"/>
      <c r="O67" s="73" t="s">
        <v>213</v>
      </c>
      <c r="R67" s="80" t="s">
        <v>229</v>
      </c>
    </row>
    <row r="68" ht="15.75" hidden="1" customHeight="1">
      <c r="A68" s="83" t="s">
        <v>112</v>
      </c>
      <c r="C68" s="82" t="s">
        <v>213</v>
      </c>
      <c r="E68" s="84" t="s">
        <v>211</v>
      </c>
      <c r="G68" s="82" t="str">
        <f>IF(COUNTIF('Back number fundraiser'!$C$2:$C$104, A68), "Yes", "No")</f>
        <v>Yes</v>
      </c>
      <c r="I68" s="85"/>
      <c r="K68" s="85"/>
    </row>
    <row r="69" ht="15.75" customHeight="1">
      <c r="A69" s="83" t="s">
        <v>8</v>
      </c>
      <c r="C69" s="82" t="str">
        <f>IF(COUNTIF(Memberships!D:D, A69), "Yes", "No")</f>
        <v>Yes</v>
      </c>
      <c r="D69" s="85"/>
      <c r="E69" s="84" t="s">
        <v>213</v>
      </c>
      <c r="F69" s="85"/>
      <c r="G69" s="82" t="str">
        <f>IF(COUNTIF('Back number fundraiser'!$C$2:$C$104, A69), "Yes", "No")</f>
        <v>Yes</v>
      </c>
      <c r="H69" s="85"/>
      <c r="I69" s="42" t="s">
        <v>213</v>
      </c>
      <c r="J69" s="85"/>
      <c r="K69" s="84" t="s">
        <v>213</v>
      </c>
      <c r="L69" s="85"/>
      <c r="M69" s="84" t="s">
        <v>213</v>
      </c>
      <c r="O69" s="73" t="s">
        <v>213</v>
      </c>
      <c r="R69" s="80" t="s">
        <v>218</v>
      </c>
    </row>
    <row r="70" ht="15.75" customHeight="1">
      <c r="A70" s="83" t="s">
        <v>87</v>
      </c>
      <c r="B70" s="6"/>
      <c r="C70" s="82" t="str">
        <f>IF(COUNTIF(Memberships!D:D, A70), "Yes", "No")</f>
        <v>Yes</v>
      </c>
      <c r="D70" s="82"/>
      <c r="E70" s="42" t="s">
        <v>213</v>
      </c>
      <c r="F70" s="82"/>
      <c r="G70" s="82" t="str">
        <f>IF(COUNTIF('Back number fundraiser'!$C$2:$C$104, A70), "Yes", "No")</f>
        <v>Yes</v>
      </c>
      <c r="H70" s="82"/>
      <c r="I70" s="42" t="s">
        <v>213</v>
      </c>
      <c r="J70" s="82"/>
      <c r="K70" s="42" t="s">
        <v>213</v>
      </c>
      <c r="L70" s="82"/>
      <c r="M70" s="42" t="s">
        <v>213</v>
      </c>
      <c r="O70" s="73" t="s">
        <v>213</v>
      </c>
      <c r="R70" s="80" t="s">
        <v>216</v>
      </c>
    </row>
    <row r="71" ht="15.75" hidden="1" customHeight="1">
      <c r="A71" s="83" t="s">
        <v>233</v>
      </c>
      <c r="C71" s="82" t="str">
        <f>IF(COUNTIF(Memberships!D:D, A71), "Yes", "No")</f>
        <v>Yes</v>
      </c>
      <c r="E71" s="84" t="s">
        <v>211</v>
      </c>
      <c r="G71" s="82" t="str">
        <f>IF(COUNTIF('Back number fundraiser'!$C$2:$C$104, A71), "Yes", "No")</f>
        <v>Yes</v>
      </c>
      <c r="I71" s="85"/>
      <c r="K71" s="85"/>
      <c r="O71" s="73"/>
    </row>
    <row r="72" ht="15.75" hidden="1" customHeight="1">
      <c r="A72" s="83" t="s">
        <v>99</v>
      </c>
      <c r="B72" s="6"/>
      <c r="C72" s="82" t="str">
        <f>IF(COUNTIF(Memberships!D:D, A72), "Yes", "No")</f>
        <v>Yes</v>
      </c>
      <c r="D72" s="82"/>
      <c r="E72" s="42" t="s">
        <v>211</v>
      </c>
      <c r="F72" s="82"/>
      <c r="G72" s="82" t="str">
        <f>IF(COUNTIF('Back number fundraiser'!$C$2:$C$104, A72), "Yes", "No")</f>
        <v>No</v>
      </c>
      <c r="H72" s="82"/>
      <c r="I72" s="82"/>
      <c r="J72" s="82"/>
      <c r="K72" s="82"/>
      <c r="L72" s="82"/>
      <c r="M72" s="82"/>
    </row>
    <row r="73" ht="15.75" customHeight="1">
      <c r="A73" s="83" t="s">
        <v>69</v>
      </c>
      <c r="C73" s="82" t="str">
        <f>IF(COUNTIF(Memberships!D:D, A73), "Yes", "No")</f>
        <v>Yes</v>
      </c>
      <c r="D73" s="85"/>
      <c r="E73" s="84" t="s">
        <v>213</v>
      </c>
      <c r="F73" s="85"/>
      <c r="G73" s="82" t="str">
        <f>IF(COUNTIF('Back number fundraiser'!$C$2:$C$104, A73), "Yes", "No")</f>
        <v>Yes</v>
      </c>
      <c r="H73" s="85"/>
      <c r="I73" s="42" t="s">
        <v>213</v>
      </c>
      <c r="J73" s="85"/>
      <c r="K73" s="42" t="s">
        <v>213</v>
      </c>
      <c r="L73" s="85"/>
      <c r="M73" s="84" t="s">
        <v>213</v>
      </c>
      <c r="O73" s="73" t="s">
        <v>213</v>
      </c>
      <c r="R73" s="80" t="s">
        <v>227</v>
      </c>
    </row>
    <row r="74" ht="15.75" hidden="1" customHeight="1">
      <c r="A74" s="83" t="s">
        <v>148</v>
      </c>
      <c r="B74" s="6"/>
      <c r="C74" s="82" t="str">
        <f>IF(COUNTIF(Memberships!D:D, A74), "Yes", "No")</f>
        <v>Yes</v>
      </c>
      <c r="D74" s="82"/>
      <c r="E74" s="42" t="s">
        <v>213</v>
      </c>
      <c r="F74" s="82"/>
      <c r="G74" s="82" t="str">
        <f>IF(COUNTIF('Back number fundraiser'!$C$2:$C$104, A74), "Yes", "No")</f>
        <v>Yes</v>
      </c>
      <c r="H74" s="82"/>
      <c r="I74" s="82"/>
      <c r="J74" s="82"/>
      <c r="K74" s="82"/>
      <c r="L74" s="82"/>
      <c r="M74" s="82"/>
    </row>
    <row r="75" ht="15.75" customHeight="1">
      <c r="A75" s="83" t="s">
        <v>94</v>
      </c>
      <c r="B75" s="6"/>
      <c r="C75" s="82" t="str">
        <f>IF(COUNTIF(Memberships!D:D, A75), "Yes", "No")</f>
        <v>Yes</v>
      </c>
      <c r="D75" s="82"/>
      <c r="E75" s="42" t="s">
        <v>213</v>
      </c>
      <c r="F75" s="82"/>
      <c r="G75" s="82" t="str">
        <f>IF(COUNTIF('Back number fundraiser'!$C$2:$C$104, A75), "Yes", "No")</f>
        <v>Yes</v>
      </c>
      <c r="H75" s="82"/>
      <c r="I75" s="42" t="s">
        <v>213</v>
      </c>
      <c r="J75" s="82"/>
      <c r="K75" s="42" t="s">
        <v>213</v>
      </c>
      <c r="L75" s="82"/>
      <c r="M75" s="42" t="s">
        <v>213</v>
      </c>
      <c r="O75" s="73" t="s">
        <v>213</v>
      </c>
      <c r="R75" s="80" t="s">
        <v>220</v>
      </c>
    </row>
    <row r="76" ht="15.75" hidden="1" customHeight="1">
      <c r="A76" s="83" t="s">
        <v>81</v>
      </c>
      <c r="B76" s="6"/>
      <c r="C76" s="82" t="str">
        <f>IF(COUNTIF(Memberships!D:D, A76), "Yes", "No")</f>
        <v>Yes</v>
      </c>
      <c r="D76" s="82"/>
      <c r="E76" s="42" t="s">
        <v>211</v>
      </c>
      <c r="F76" s="82"/>
      <c r="G76" s="82" t="str">
        <f>IF(COUNTIF('Back number fundraiser'!$C$2:$C$104, A76), "Yes", "No")</f>
        <v>No</v>
      </c>
      <c r="H76" s="82"/>
      <c r="I76" s="82"/>
      <c r="J76" s="82"/>
      <c r="K76" s="82"/>
      <c r="L76" s="82"/>
      <c r="M76" s="82"/>
    </row>
    <row r="77" ht="15.75" customHeight="1">
      <c r="A77" s="83" t="s">
        <v>47</v>
      </c>
      <c r="B77" s="6"/>
      <c r="C77" s="82" t="str">
        <f>IF(COUNTIF(Memberships!D:D, A77), "Yes", "No")</f>
        <v>Yes</v>
      </c>
      <c r="D77" s="82"/>
      <c r="E77" s="42" t="s">
        <v>213</v>
      </c>
      <c r="F77" s="82"/>
      <c r="G77" s="82" t="str">
        <f>IF(COUNTIF('Back number fundraiser'!$C$2:$C$104, A77), "Yes", "No")</f>
        <v>Yes</v>
      </c>
      <c r="H77" s="82"/>
      <c r="I77" s="42" t="s">
        <v>213</v>
      </c>
      <c r="J77" s="82"/>
      <c r="K77" s="42" t="s">
        <v>213</v>
      </c>
      <c r="L77" s="82"/>
      <c r="M77" s="42" t="s">
        <v>213</v>
      </c>
      <c r="O77" s="73" t="s">
        <v>213</v>
      </c>
      <c r="R77" s="80" t="s">
        <v>227</v>
      </c>
    </row>
    <row r="78" ht="15.75" customHeight="1">
      <c r="A78" s="88" t="s">
        <v>48</v>
      </c>
      <c r="B78" s="6"/>
      <c r="C78" s="82" t="str">
        <f>IF(COUNTIF(Memberships!D:D, A78), "Yes", "No")</f>
        <v>Yes</v>
      </c>
      <c r="D78" s="82"/>
      <c r="E78" s="42" t="s">
        <v>213</v>
      </c>
      <c r="F78" s="82"/>
      <c r="G78" s="82" t="str">
        <f>IF(COUNTIF('Back number fundraiser'!$C$2:$C$104, A78), "Yes", "No")</f>
        <v>Yes</v>
      </c>
      <c r="H78" s="82"/>
      <c r="I78" s="42" t="s">
        <v>213</v>
      </c>
      <c r="J78" s="82"/>
      <c r="K78" s="42" t="s">
        <v>213</v>
      </c>
      <c r="L78" s="82"/>
      <c r="M78" s="42" t="s">
        <v>213</v>
      </c>
      <c r="O78" s="73" t="s">
        <v>213</v>
      </c>
      <c r="Q78" s="73" t="s">
        <v>217</v>
      </c>
      <c r="R78" s="80" t="s">
        <v>227</v>
      </c>
    </row>
    <row r="79" ht="15.75" customHeight="1">
      <c r="A79" s="83" t="s">
        <v>41</v>
      </c>
      <c r="B79" s="6"/>
      <c r="C79" s="82" t="str">
        <f>IF(COUNTIF(Memberships!D:D, A79), "Yes", "No")</f>
        <v>Yes</v>
      </c>
      <c r="D79" s="82"/>
      <c r="E79" s="42" t="s">
        <v>213</v>
      </c>
      <c r="F79" s="82"/>
      <c r="G79" s="82" t="str">
        <f>IF(COUNTIF('Back number fundraiser'!$C$2:$C$104, A79), "Yes", "No")</f>
        <v>Yes</v>
      </c>
      <c r="H79" s="82"/>
      <c r="I79" s="42" t="s">
        <v>213</v>
      </c>
      <c r="J79" s="82"/>
      <c r="K79" s="42" t="s">
        <v>213</v>
      </c>
      <c r="L79" s="82"/>
      <c r="M79" s="42" t="s">
        <v>213</v>
      </c>
      <c r="O79" s="73" t="s">
        <v>213</v>
      </c>
      <c r="R79" s="80" t="s">
        <v>216</v>
      </c>
    </row>
    <row r="80" ht="15.75" customHeight="1">
      <c r="A80" s="88" t="s">
        <v>185</v>
      </c>
      <c r="C80" s="82" t="s">
        <v>213</v>
      </c>
      <c r="D80" s="85"/>
      <c r="E80" s="84" t="s">
        <v>213</v>
      </c>
      <c r="F80" s="85"/>
      <c r="G80" s="82" t="str">
        <f>IF(COUNTIF('Back number fundraiser'!$C$2:$C$104, A80), "Yes", "No")</f>
        <v>Yes</v>
      </c>
      <c r="H80" s="85"/>
      <c r="I80" s="89" t="s">
        <v>213</v>
      </c>
      <c r="J80" s="85"/>
      <c r="K80" s="84" t="s">
        <v>213</v>
      </c>
      <c r="L80" s="85"/>
      <c r="M80" s="85"/>
      <c r="O80" s="73" t="s">
        <v>213</v>
      </c>
      <c r="Q80" s="73" t="s">
        <v>217</v>
      </c>
      <c r="R80" s="80" t="s">
        <v>221</v>
      </c>
    </row>
    <row r="81" ht="15.75" customHeight="1">
      <c r="A81" s="83" t="s">
        <v>186</v>
      </c>
      <c r="C81" s="82" t="s">
        <v>213</v>
      </c>
      <c r="D81" s="85"/>
      <c r="E81" s="84" t="s">
        <v>213</v>
      </c>
      <c r="F81" s="85"/>
      <c r="G81" s="82" t="str">
        <f>IF(COUNTIF('Back number fundraiser'!$C$2:$C$104, A81), "Yes", "No")</f>
        <v>Yes</v>
      </c>
      <c r="H81" s="85"/>
      <c r="I81" s="84" t="s">
        <v>213</v>
      </c>
      <c r="J81" s="85"/>
      <c r="K81" s="84" t="s">
        <v>213</v>
      </c>
      <c r="L81" s="85"/>
      <c r="M81" s="85"/>
      <c r="O81" s="73" t="s">
        <v>213</v>
      </c>
      <c r="R81" s="80" t="s">
        <v>221</v>
      </c>
    </row>
    <row r="82" ht="15.75" hidden="1" customHeight="1">
      <c r="A82" s="83" t="s">
        <v>77</v>
      </c>
      <c r="C82" s="82" t="str">
        <f>IF(COUNTIF(Memberships!D:D, A82), "Yes", "No")</f>
        <v>Yes</v>
      </c>
      <c r="E82" s="84" t="s">
        <v>211</v>
      </c>
      <c r="G82" s="82" t="str">
        <f>IF(COUNTIF('Back number fundraiser'!$C$2:$C$104, A82), "Yes", "No")</f>
        <v>Yes</v>
      </c>
      <c r="I82" s="85"/>
      <c r="K82" s="85"/>
    </row>
    <row r="83" ht="15.75" hidden="1" customHeight="1">
      <c r="A83" s="83" t="s">
        <v>234</v>
      </c>
      <c r="C83" s="82" t="str">
        <f>IF(COUNTIF(Memberships!D:D, A83), "Yes", "No")</f>
        <v>Yes</v>
      </c>
      <c r="E83" s="84" t="s">
        <v>211</v>
      </c>
      <c r="G83" s="82" t="str">
        <f>IF(COUNTIF('Back number fundraiser'!$C$2:$C$104, A83), "Yes", "No")</f>
        <v>No</v>
      </c>
    </row>
    <row r="84" ht="15.75" customHeight="1">
      <c r="A84" s="83" t="s">
        <v>120</v>
      </c>
      <c r="B84" s="90"/>
      <c r="C84" s="91" t="str">
        <f>IF(COUNTIF(Memberships!D:D, A84), "Yes", "No")</f>
        <v>Yes</v>
      </c>
      <c r="D84" s="92"/>
      <c r="E84" s="93" t="s">
        <v>213</v>
      </c>
      <c r="F84" s="92"/>
      <c r="G84" s="91" t="str">
        <f>IF(COUNTIF('Back number fundraiser'!$C$2:$C$104, A84), "Yes", "No")</f>
        <v>Yes</v>
      </c>
      <c r="H84" s="92"/>
      <c r="I84" s="94" t="s">
        <v>213</v>
      </c>
      <c r="J84" s="92"/>
      <c r="K84" s="93" t="s">
        <v>213</v>
      </c>
      <c r="L84" s="92"/>
      <c r="M84" s="93" t="s">
        <v>213</v>
      </c>
      <c r="N84" s="90"/>
      <c r="O84" s="95" t="s">
        <v>213</v>
      </c>
      <c r="P84" s="90"/>
      <c r="Q84" s="90"/>
      <c r="R84" s="80" t="s">
        <v>220</v>
      </c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</row>
    <row r="85" ht="15.75" hidden="1" customHeight="1">
      <c r="A85" s="83" t="s">
        <v>151</v>
      </c>
      <c r="B85" s="6"/>
      <c r="C85" s="82" t="str">
        <f>IF(COUNTIF(Memberships!D:D, A85), "Yes", "No")</f>
        <v>No</v>
      </c>
      <c r="D85" s="82"/>
      <c r="E85" s="42" t="s">
        <v>213</v>
      </c>
      <c r="F85" s="82"/>
      <c r="G85" s="82" t="str">
        <f>IF(COUNTIF('Back number fundraiser'!$C$2:$C$104, A85), "Yes", "No")</f>
        <v>No</v>
      </c>
      <c r="H85" s="82"/>
      <c r="I85" s="82"/>
      <c r="J85" s="82"/>
      <c r="K85" s="82"/>
      <c r="L85" s="82"/>
      <c r="M85" s="82"/>
    </row>
    <row r="86" ht="15.75" customHeight="1">
      <c r="A86" s="83" t="s">
        <v>9</v>
      </c>
      <c r="C86" s="82" t="str">
        <f>IF(COUNTIF(Memberships!D:D, A86), "Yes", "No")</f>
        <v>Yes</v>
      </c>
      <c r="D86" s="85"/>
      <c r="E86" s="84" t="s">
        <v>213</v>
      </c>
      <c r="F86" s="85"/>
      <c r="G86" s="82" t="str">
        <f>IF(COUNTIF('Back number fundraiser'!$C$2:$C$104, A86), "Yes", "No")</f>
        <v>Yes</v>
      </c>
      <c r="H86" s="85"/>
      <c r="I86" s="42" t="s">
        <v>213</v>
      </c>
      <c r="J86" s="85"/>
      <c r="K86" s="84" t="s">
        <v>213</v>
      </c>
      <c r="L86" s="85"/>
      <c r="M86" s="85"/>
      <c r="O86" s="73" t="s">
        <v>213</v>
      </c>
      <c r="R86" s="80" t="s">
        <v>218</v>
      </c>
    </row>
    <row r="87" ht="15.75" hidden="1" customHeight="1">
      <c r="A87" s="83" t="s">
        <v>108</v>
      </c>
      <c r="C87" s="82" t="str">
        <f>IF(COUNTIF(Memberships!D:D, A87), "Yes", "No")</f>
        <v>Yes</v>
      </c>
      <c r="E87" s="84" t="s">
        <v>211</v>
      </c>
      <c r="G87" s="82" t="str">
        <f>IF(COUNTIF('Back number fundraiser'!$C$2:$C$104, A87), "Yes", "No")</f>
        <v>Yes</v>
      </c>
      <c r="I87" s="85"/>
      <c r="K87" s="85"/>
    </row>
    <row r="88" ht="15.75" customHeight="1">
      <c r="A88" s="88" t="s">
        <v>127</v>
      </c>
      <c r="B88" s="6"/>
      <c r="C88" s="42" t="s">
        <v>213</v>
      </c>
      <c r="D88" s="82"/>
      <c r="E88" s="42" t="s">
        <v>213</v>
      </c>
      <c r="F88" s="82"/>
      <c r="G88" s="82" t="str">
        <f>IF(COUNTIF('Back number fundraiser'!$C$2:$C$104, A88), "Yes", "No")</f>
        <v>Yes</v>
      </c>
      <c r="H88" s="82"/>
      <c r="I88" s="42" t="s">
        <v>213</v>
      </c>
      <c r="J88" s="82"/>
      <c r="K88" s="42" t="s">
        <v>213</v>
      </c>
      <c r="L88" s="82"/>
      <c r="M88" s="82"/>
      <c r="O88" s="73" t="s">
        <v>213</v>
      </c>
      <c r="Q88" s="73" t="s">
        <v>235</v>
      </c>
      <c r="R88" s="80" t="s">
        <v>220</v>
      </c>
    </row>
    <row r="89" ht="15.75" hidden="1" customHeight="1">
      <c r="A89" s="83" t="s">
        <v>236</v>
      </c>
      <c r="C89" s="82" t="str">
        <f>IF(COUNTIF(Memberships!D:D, A89), "Yes", "No")</f>
        <v>Yes</v>
      </c>
      <c r="E89" s="84" t="s">
        <v>211</v>
      </c>
      <c r="G89" s="82" t="str">
        <f>IF(COUNTIF('Back number fundraiser'!$C$2:$C$104, A89), "Yes", "No")</f>
        <v>No</v>
      </c>
    </row>
    <row r="90" ht="15.75" customHeight="1">
      <c r="A90" s="83" t="s">
        <v>44</v>
      </c>
      <c r="B90" s="6"/>
      <c r="C90" s="82" t="str">
        <f>IF(COUNTIF(Memberships!D:D, A90), "Yes", "No")</f>
        <v>Yes</v>
      </c>
      <c r="D90" s="82"/>
      <c r="E90" s="42" t="s">
        <v>213</v>
      </c>
      <c r="F90" s="82"/>
      <c r="G90" s="82" t="str">
        <f>IF(COUNTIF('Back number fundraiser'!$C$2:$C$104, A90), "Yes", "No")</f>
        <v>Yes</v>
      </c>
      <c r="H90" s="82"/>
      <c r="I90" s="42" t="s">
        <v>213</v>
      </c>
      <c r="J90" s="82"/>
      <c r="K90" s="42" t="s">
        <v>213</v>
      </c>
      <c r="L90" s="82"/>
      <c r="M90" s="82"/>
      <c r="O90" s="73" t="s">
        <v>213</v>
      </c>
      <c r="R90" s="80" t="s">
        <v>227</v>
      </c>
    </row>
    <row r="91" ht="15.75" customHeight="1">
      <c r="A91" s="83" t="s">
        <v>163</v>
      </c>
      <c r="C91" s="82" t="str">
        <f>IF(COUNTIF(Memberships!D:D, A91), "Yes", "No")</f>
        <v>Yes</v>
      </c>
      <c r="D91" s="85"/>
      <c r="E91" s="84" t="s">
        <v>213</v>
      </c>
      <c r="F91" s="85"/>
      <c r="G91" s="42" t="s">
        <v>213</v>
      </c>
      <c r="H91" s="85"/>
      <c r="I91" s="84" t="s">
        <v>213</v>
      </c>
      <c r="J91" s="85"/>
      <c r="K91" s="84" t="s">
        <v>213</v>
      </c>
      <c r="L91" s="85"/>
      <c r="M91" s="85"/>
      <c r="O91" s="73" t="s">
        <v>213</v>
      </c>
      <c r="R91" s="80" t="s">
        <v>225</v>
      </c>
    </row>
    <row r="92" ht="15.75" customHeight="1">
      <c r="A92" s="81" t="s">
        <v>163</v>
      </c>
      <c r="C92" s="42" t="s">
        <v>213</v>
      </c>
      <c r="D92" s="85"/>
      <c r="E92" s="84" t="s">
        <v>213</v>
      </c>
      <c r="F92" s="85"/>
      <c r="G92" s="42" t="s">
        <v>213</v>
      </c>
      <c r="H92" s="85"/>
      <c r="I92" s="42" t="s">
        <v>213</v>
      </c>
      <c r="J92" s="85"/>
      <c r="K92" s="84" t="s">
        <v>213</v>
      </c>
      <c r="L92" s="85"/>
      <c r="M92" s="85"/>
      <c r="O92" s="73" t="s">
        <v>213</v>
      </c>
      <c r="R92" s="80" t="s">
        <v>225</v>
      </c>
    </row>
    <row r="93" ht="15.75" customHeight="1">
      <c r="A93" s="83" t="s">
        <v>24</v>
      </c>
      <c r="C93" s="82" t="str">
        <f>IF(COUNTIF(Memberships!D:D, A93), "Yes", "No")</f>
        <v>Yes</v>
      </c>
      <c r="D93" s="85"/>
      <c r="E93" s="84" t="s">
        <v>213</v>
      </c>
      <c r="F93" s="85"/>
      <c r="G93" s="82" t="str">
        <f>IF(COUNTIF('Back number fundraiser'!$C$2:$C$104, A93), "Yes", "No")</f>
        <v>Yes</v>
      </c>
      <c r="H93" s="85"/>
      <c r="I93" s="42" t="s">
        <v>213</v>
      </c>
      <c r="J93" s="85"/>
      <c r="K93" s="84" t="s">
        <v>213</v>
      </c>
      <c r="L93" s="85"/>
      <c r="M93" s="84" t="s">
        <v>213</v>
      </c>
      <c r="O93" s="73" t="s">
        <v>213</v>
      </c>
      <c r="R93" s="80" t="s">
        <v>218</v>
      </c>
    </row>
    <row r="94" ht="15.75" customHeight="1">
      <c r="A94" s="83" t="s">
        <v>184</v>
      </c>
      <c r="B94" s="6"/>
      <c r="C94" s="82" t="str">
        <f>IF(COUNTIF(Memberships!D:D, A94), "Yes", "No")</f>
        <v>Yes</v>
      </c>
      <c r="D94" s="82"/>
      <c r="E94" s="42" t="s">
        <v>213</v>
      </c>
      <c r="F94" s="82"/>
      <c r="G94" s="82" t="str">
        <f>IF(COUNTIF('Back number fundraiser'!$C$2:$C$104, A94), "Yes", "No")</f>
        <v>Yes</v>
      </c>
      <c r="H94" s="82"/>
      <c r="I94" s="42" t="s">
        <v>213</v>
      </c>
      <c r="J94" s="82"/>
      <c r="K94" s="42" t="s">
        <v>213</v>
      </c>
      <c r="L94" s="82"/>
      <c r="M94" s="42" t="s">
        <v>213</v>
      </c>
      <c r="O94" s="73" t="s">
        <v>213</v>
      </c>
      <c r="R94" s="80" t="s">
        <v>221</v>
      </c>
    </row>
    <row r="95" ht="15.75" hidden="1" customHeight="1">
      <c r="A95" s="81" t="s">
        <v>130</v>
      </c>
      <c r="C95" s="42" t="s">
        <v>213</v>
      </c>
      <c r="E95" s="84" t="s">
        <v>211</v>
      </c>
      <c r="G95" s="82"/>
      <c r="I95" s="42"/>
      <c r="K95" s="85"/>
    </row>
    <row r="96" ht="15.75" customHeight="1">
      <c r="A96" s="83" t="s">
        <v>28</v>
      </c>
      <c r="C96" s="82" t="str">
        <f>IF(COUNTIF(Memberships!D:D, A96), "Yes", "No")</f>
        <v>Yes</v>
      </c>
      <c r="D96" s="85"/>
      <c r="E96" s="84" t="s">
        <v>213</v>
      </c>
      <c r="F96" s="85"/>
      <c r="G96" s="82" t="str">
        <f>IF(COUNTIF('Back number fundraiser'!$C$2:$C$104, A96), "Yes", "No")</f>
        <v>Yes</v>
      </c>
      <c r="H96" s="85"/>
      <c r="I96" s="42" t="s">
        <v>213</v>
      </c>
      <c r="J96" s="85"/>
      <c r="K96" s="84" t="s">
        <v>213</v>
      </c>
      <c r="L96" s="85"/>
      <c r="M96" s="84" t="s">
        <v>213</v>
      </c>
      <c r="O96" s="73" t="s">
        <v>213</v>
      </c>
      <c r="R96" s="80" t="s">
        <v>218</v>
      </c>
    </row>
    <row r="97" ht="15.75" hidden="1" customHeight="1">
      <c r="A97" s="83" t="s">
        <v>82</v>
      </c>
      <c r="B97" s="6"/>
      <c r="C97" s="82" t="str">
        <f>IF(COUNTIF(Memberships!D:D, A97), "Yes", "No")</f>
        <v>No</v>
      </c>
      <c r="D97" s="82"/>
      <c r="E97" s="42" t="s">
        <v>211</v>
      </c>
      <c r="F97" s="82"/>
      <c r="G97" s="82" t="str">
        <f>IF(COUNTIF('Back number fundraiser'!$C$2:$C$104, A97), "Yes", "No")</f>
        <v>No</v>
      </c>
      <c r="H97" s="82"/>
      <c r="I97" s="82"/>
      <c r="J97" s="82"/>
      <c r="K97" s="82"/>
      <c r="L97" s="82"/>
      <c r="M97" s="82"/>
    </row>
    <row r="98" ht="15.75" customHeight="1">
      <c r="A98" s="83" t="s">
        <v>119</v>
      </c>
      <c r="C98" s="82" t="str">
        <f>IF(COUNTIF(Memberships!D:D, A98), "Yes", "No")</f>
        <v>Yes</v>
      </c>
      <c r="D98" s="85"/>
      <c r="E98" s="84" t="s">
        <v>213</v>
      </c>
      <c r="F98" s="85"/>
      <c r="G98" s="82" t="str">
        <f>IF(COUNTIF('Back number fundraiser'!$C$2:$C$104, A98), "Yes", "No")</f>
        <v>Yes</v>
      </c>
      <c r="H98" s="85"/>
      <c r="I98" s="42" t="s">
        <v>213</v>
      </c>
      <c r="J98" s="85"/>
      <c r="K98" s="84" t="s">
        <v>213</v>
      </c>
      <c r="L98" s="85"/>
      <c r="M98" s="85"/>
      <c r="O98" s="73" t="s">
        <v>213</v>
      </c>
      <c r="R98" s="80" t="s">
        <v>220</v>
      </c>
    </row>
    <row r="99" ht="15.75" hidden="1" customHeight="1">
      <c r="A99" s="83" t="s">
        <v>237</v>
      </c>
      <c r="C99" s="82" t="str">
        <f>IF(COUNTIF(Memberships!D:D, A99), "Yes", "No")</f>
        <v>Yes</v>
      </c>
      <c r="E99" s="84" t="s">
        <v>211</v>
      </c>
      <c r="G99" s="82" t="str">
        <f>IF(COUNTIF('Back number fundraiser'!$C$2:$C$104, A99), "Yes", "No")</f>
        <v>No</v>
      </c>
    </row>
    <row r="100" ht="15.75" customHeight="1">
      <c r="A100" s="88" t="s">
        <v>139</v>
      </c>
      <c r="C100" s="82" t="str">
        <f>IF(COUNTIF(Memberships!D:D, A100), "Yes", "No")</f>
        <v>Yes</v>
      </c>
      <c r="D100" s="85"/>
      <c r="E100" s="84" t="s">
        <v>213</v>
      </c>
      <c r="F100" s="85"/>
      <c r="G100" s="82" t="str">
        <f>IF(COUNTIF('Back number fundraiser'!$C$2:$C$104, A100), "Yes", "No")</f>
        <v>Yes</v>
      </c>
      <c r="H100" s="85"/>
      <c r="I100" s="42" t="s">
        <v>213</v>
      </c>
      <c r="J100" s="85"/>
      <c r="K100" s="84" t="s">
        <v>213</v>
      </c>
      <c r="L100" s="85"/>
      <c r="M100" s="84" t="s">
        <v>213</v>
      </c>
      <c r="O100" s="73" t="s">
        <v>213</v>
      </c>
      <c r="R100" s="80" t="s">
        <v>229</v>
      </c>
    </row>
    <row r="101" ht="15.75" hidden="1" customHeight="1">
      <c r="A101" s="83" t="s">
        <v>153</v>
      </c>
      <c r="B101" s="6"/>
      <c r="C101" s="82" t="str">
        <f>IF(COUNTIF(Memberships!D:D, A101), "Yes", "No")</f>
        <v>Yes</v>
      </c>
      <c r="D101" s="82"/>
      <c r="E101" s="42" t="s">
        <v>211</v>
      </c>
      <c r="F101" s="82"/>
      <c r="G101" s="82" t="str">
        <f>IF(COUNTIF('Back number fundraiser'!$C$2:$C$104, A101), "Yes", "No")</f>
        <v>No</v>
      </c>
      <c r="H101" s="82"/>
      <c r="I101" s="82"/>
      <c r="J101" s="82"/>
      <c r="K101" s="82"/>
      <c r="L101" s="82"/>
      <c r="M101" s="82"/>
    </row>
    <row r="102" ht="15.75" customHeight="1">
      <c r="A102" s="83" t="s">
        <v>58</v>
      </c>
      <c r="C102" s="82" t="str">
        <f>IF(COUNTIF(Memberships!D:D, A102), "Yes", "No")</f>
        <v>Yes</v>
      </c>
      <c r="D102" s="85"/>
      <c r="E102" s="84" t="s">
        <v>213</v>
      </c>
      <c r="F102" s="85"/>
      <c r="G102" s="82" t="str">
        <f>IF(COUNTIF('Back number fundraiser'!$C$2:$C$104, A102), "Yes", "No")</f>
        <v>Yes</v>
      </c>
      <c r="H102" s="85"/>
      <c r="I102" s="42" t="s">
        <v>213</v>
      </c>
      <c r="J102" s="85"/>
      <c r="K102" s="84" t="s">
        <v>213</v>
      </c>
      <c r="L102" s="85"/>
      <c r="M102" s="84" t="s">
        <v>213</v>
      </c>
      <c r="O102" s="73" t="s">
        <v>213</v>
      </c>
      <c r="R102" s="80" t="s">
        <v>227</v>
      </c>
    </row>
    <row r="103" ht="15.75" customHeight="1">
      <c r="A103" s="81" t="s">
        <v>126</v>
      </c>
      <c r="C103" s="42" t="s">
        <v>213</v>
      </c>
      <c r="D103" s="85"/>
      <c r="E103" s="84" t="s">
        <v>213</v>
      </c>
      <c r="F103" s="85"/>
      <c r="G103" s="42" t="s">
        <v>213</v>
      </c>
      <c r="H103" s="85"/>
      <c r="I103" s="42" t="s">
        <v>213</v>
      </c>
      <c r="J103" s="85"/>
      <c r="K103" s="84" t="s">
        <v>213</v>
      </c>
      <c r="L103" s="85"/>
      <c r="M103" s="84" t="s">
        <v>213</v>
      </c>
      <c r="O103" s="73" t="s">
        <v>213</v>
      </c>
      <c r="R103" s="80" t="s">
        <v>220</v>
      </c>
    </row>
    <row r="104" ht="15.75" hidden="1" customHeight="1">
      <c r="A104" s="83" t="s">
        <v>192</v>
      </c>
      <c r="C104" s="82" t="str">
        <f>IF(COUNTIF(Memberships!D:D, A104), "Yes", "No")</f>
        <v>No</v>
      </c>
      <c r="E104" s="84" t="s">
        <v>213</v>
      </c>
      <c r="G104" s="82" t="str">
        <f>IF(COUNTIF('Back number fundraiser'!$C$2:$C$104, A104), "Yes", "No")</f>
        <v>No</v>
      </c>
    </row>
    <row r="105" ht="15.75" customHeight="1">
      <c r="A105" s="83" t="s">
        <v>10</v>
      </c>
      <c r="C105" s="82" t="str">
        <f>IF(COUNTIF(Memberships!D:D, A105), "Yes", "No")</f>
        <v>Yes</v>
      </c>
      <c r="D105" s="85"/>
      <c r="E105" s="84" t="s">
        <v>213</v>
      </c>
      <c r="F105" s="85"/>
      <c r="G105" s="82" t="str">
        <f>IF(COUNTIF('Back number fundraiser'!$C$2:$C$104, A105), "Yes", "No")</f>
        <v>Yes</v>
      </c>
      <c r="H105" s="85"/>
      <c r="I105" s="42" t="s">
        <v>213</v>
      </c>
      <c r="J105" s="85"/>
      <c r="K105" s="84" t="s">
        <v>213</v>
      </c>
      <c r="L105" s="85"/>
      <c r="M105" s="84" t="s">
        <v>213</v>
      </c>
      <c r="O105" s="73" t="s">
        <v>213</v>
      </c>
      <c r="R105" s="80" t="s">
        <v>218</v>
      </c>
    </row>
    <row r="106" ht="15.75" customHeight="1">
      <c r="A106" s="83" t="s">
        <v>118</v>
      </c>
      <c r="B106" s="6"/>
      <c r="C106" s="82" t="str">
        <f>IF(COUNTIF(Memberships!D:D, A106), "Yes", "No")</f>
        <v>Yes</v>
      </c>
      <c r="D106" s="82"/>
      <c r="E106" s="42" t="s">
        <v>213</v>
      </c>
      <c r="F106" s="82"/>
      <c r="G106" s="82" t="str">
        <f>IF(COUNTIF('Back number fundraiser'!$C$2:$C$104, A106), "Yes", "No")</f>
        <v>Yes</v>
      </c>
      <c r="H106" s="82"/>
      <c r="I106" s="42" t="s">
        <v>213</v>
      </c>
      <c r="J106" s="82"/>
      <c r="K106" s="42" t="s">
        <v>213</v>
      </c>
      <c r="L106" s="82"/>
      <c r="M106" s="42" t="s">
        <v>213</v>
      </c>
      <c r="O106" s="73" t="s">
        <v>213</v>
      </c>
      <c r="R106" s="80" t="s">
        <v>220</v>
      </c>
    </row>
    <row r="107" ht="15.75" hidden="1" customHeight="1">
      <c r="A107" s="83" t="s">
        <v>109</v>
      </c>
      <c r="B107" s="6"/>
      <c r="C107" s="82" t="str">
        <f>IF(COUNTIF(Memberships!D:D, A107), "Yes", "No")</f>
        <v>Yes</v>
      </c>
      <c r="D107" s="82"/>
      <c r="E107" s="42" t="s">
        <v>211</v>
      </c>
      <c r="F107" s="82"/>
      <c r="G107" s="82" t="str">
        <f>IF(COUNTIF('Back number fundraiser'!$C$2:$C$104, A107), "Yes", "No")</f>
        <v>Yes</v>
      </c>
      <c r="H107" s="82"/>
      <c r="I107" s="82"/>
      <c r="J107" s="82"/>
      <c r="K107" s="82"/>
      <c r="L107" s="82"/>
      <c r="M107" s="82"/>
    </row>
    <row r="108" ht="15.75" customHeight="1">
      <c r="A108" s="83" t="s">
        <v>63</v>
      </c>
      <c r="B108" s="6"/>
      <c r="C108" s="82" t="str">
        <f>IF(COUNTIF(Memberships!D:D, A108), "Yes", "No")</f>
        <v>Yes</v>
      </c>
      <c r="D108" s="82"/>
      <c r="E108" s="42" t="s">
        <v>213</v>
      </c>
      <c r="F108" s="82"/>
      <c r="G108" s="82" t="str">
        <f>IF(COUNTIF('Back number fundraiser'!$C$2:$C$104, A108), "Yes", "No")</f>
        <v>Yes</v>
      </c>
      <c r="H108" s="82"/>
      <c r="I108" s="42" t="s">
        <v>213</v>
      </c>
      <c r="J108" s="82"/>
      <c r="K108" s="42" t="s">
        <v>213</v>
      </c>
      <c r="L108" s="82"/>
      <c r="M108" s="42" t="s">
        <v>213</v>
      </c>
      <c r="O108" s="73" t="s">
        <v>213</v>
      </c>
      <c r="R108" s="80" t="s">
        <v>227</v>
      </c>
    </row>
    <row r="109" ht="15.75" hidden="1" customHeight="1">
      <c r="A109" s="83" t="s">
        <v>194</v>
      </c>
      <c r="B109" s="6"/>
      <c r="C109" s="82" t="str">
        <f>IF(COUNTIF(Memberships!D:D, A109), "Yes", "No")</f>
        <v>Yes</v>
      </c>
      <c r="D109" s="82"/>
      <c r="E109" s="42" t="s">
        <v>211</v>
      </c>
      <c r="F109" s="82"/>
      <c r="G109" s="82" t="str">
        <f>IF(COUNTIF('Back number fundraiser'!$C$2:$C$104, A109), "Yes", "No")</f>
        <v>Yes</v>
      </c>
      <c r="H109" s="82"/>
      <c r="I109" s="82"/>
      <c r="J109" s="82"/>
      <c r="K109" s="82"/>
      <c r="L109" s="82"/>
      <c r="M109" s="82"/>
    </row>
    <row r="110" ht="15.75" customHeight="1">
      <c r="A110" s="83" t="s">
        <v>180</v>
      </c>
      <c r="B110" s="6"/>
      <c r="C110" s="82" t="str">
        <f>IF(COUNTIF(Memberships!D:D, A110), "Yes", "No")</f>
        <v>Yes</v>
      </c>
      <c r="D110" s="82"/>
      <c r="E110" s="42" t="s">
        <v>213</v>
      </c>
      <c r="F110" s="82"/>
      <c r="G110" s="82" t="str">
        <f>IF(COUNTIF('Back number fundraiser'!$C$2:$C$104, A110), "Yes", "No")</f>
        <v>Yes</v>
      </c>
      <c r="H110" s="82"/>
      <c r="I110" s="42" t="s">
        <v>213</v>
      </c>
      <c r="J110" s="82"/>
      <c r="K110" s="42" t="s">
        <v>213</v>
      </c>
      <c r="L110" s="82"/>
      <c r="M110" s="42" t="s">
        <v>213</v>
      </c>
      <c r="O110" s="73" t="s">
        <v>213</v>
      </c>
      <c r="R110" s="80" t="s">
        <v>221</v>
      </c>
    </row>
    <row r="111" ht="15.75" customHeight="1">
      <c r="A111" s="83" t="s">
        <v>45</v>
      </c>
      <c r="C111" s="82" t="str">
        <f>IF(COUNTIF(Memberships!D:D, A111), "Yes", "No")</f>
        <v>Yes</v>
      </c>
      <c r="D111" s="85"/>
      <c r="E111" s="84" t="s">
        <v>213</v>
      </c>
      <c r="F111" s="85"/>
      <c r="G111" s="82" t="str">
        <f>IF(COUNTIF('Back number fundraiser'!$C$2:$C$104, A111), "Yes", "No")</f>
        <v>Yes</v>
      </c>
      <c r="H111" s="85"/>
      <c r="I111" s="42" t="s">
        <v>213</v>
      </c>
      <c r="J111" s="85"/>
      <c r="K111" s="84" t="s">
        <v>213</v>
      </c>
      <c r="L111" s="85"/>
      <c r="M111" s="84" t="s">
        <v>213</v>
      </c>
      <c r="O111" s="73" t="s">
        <v>213</v>
      </c>
      <c r="R111" s="80" t="s">
        <v>227</v>
      </c>
    </row>
    <row r="112" ht="15.75" customHeight="1">
      <c r="A112" s="83" t="s">
        <v>138</v>
      </c>
      <c r="B112" s="6"/>
      <c r="C112" s="82" t="str">
        <f>IF(COUNTIF(Memberships!D:D, A112), "Yes", "No")</f>
        <v>Yes</v>
      </c>
      <c r="D112" s="82"/>
      <c r="E112" s="42" t="s">
        <v>213</v>
      </c>
      <c r="F112" s="82"/>
      <c r="G112" s="82" t="str">
        <f>IF(COUNTIF('Back number fundraiser'!$C$2:$C$104, A112), "Yes", "No")</f>
        <v>Yes</v>
      </c>
      <c r="H112" s="82"/>
      <c r="I112" s="42" t="s">
        <v>213</v>
      </c>
      <c r="J112" s="82"/>
      <c r="K112" s="42" t="s">
        <v>213</v>
      </c>
      <c r="L112" s="82"/>
      <c r="M112" s="42" t="s">
        <v>213</v>
      </c>
      <c r="O112" s="73" t="s">
        <v>213</v>
      </c>
      <c r="R112" s="80" t="s">
        <v>229</v>
      </c>
    </row>
    <row r="113" ht="15.75" customHeight="1">
      <c r="A113" s="83" t="s">
        <v>183</v>
      </c>
      <c r="B113" s="6"/>
      <c r="C113" s="82" t="str">
        <f>IF(COUNTIF(Memberships!D:D, A113), "Yes", "No")</f>
        <v>Yes</v>
      </c>
      <c r="D113" s="82"/>
      <c r="E113" s="42" t="s">
        <v>213</v>
      </c>
      <c r="F113" s="82"/>
      <c r="G113" s="82" t="str">
        <f>IF(COUNTIF('Back number fundraiser'!$C$2:$C$104, A113), "Yes", "No")</f>
        <v>Yes</v>
      </c>
      <c r="H113" s="82"/>
      <c r="I113" s="42" t="s">
        <v>213</v>
      </c>
      <c r="J113" s="82"/>
      <c r="K113" s="42" t="s">
        <v>213</v>
      </c>
      <c r="L113" s="82"/>
      <c r="M113" s="82"/>
      <c r="O113" s="73" t="s">
        <v>213</v>
      </c>
      <c r="R113" s="80" t="s">
        <v>221</v>
      </c>
    </row>
    <row r="114" ht="15.75" customHeight="1">
      <c r="A114" s="83" t="s">
        <v>137</v>
      </c>
      <c r="C114" s="82" t="str">
        <f>IF(COUNTIF(Memberships!D:D, A114), "Yes", "No")</f>
        <v>Yes</v>
      </c>
      <c r="D114" s="96"/>
      <c r="E114" s="47" t="s">
        <v>213</v>
      </c>
      <c r="F114" s="96"/>
      <c r="G114" s="82" t="str">
        <f>IF(COUNTIF('Back number fundraiser'!$C$2:$C$104, A114), "Yes", "No")</f>
        <v>Yes</v>
      </c>
      <c r="H114" s="96"/>
      <c r="I114" s="42" t="s">
        <v>213</v>
      </c>
      <c r="J114" s="96"/>
      <c r="K114" s="47" t="s">
        <v>213</v>
      </c>
      <c r="L114" s="96"/>
      <c r="M114" s="96"/>
      <c r="O114" s="73" t="s">
        <v>213</v>
      </c>
      <c r="R114" s="80" t="s">
        <v>229</v>
      </c>
    </row>
    <row r="115" ht="15.75" customHeight="1">
      <c r="A115" s="86" t="s">
        <v>26</v>
      </c>
      <c r="C115" s="42" t="s">
        <v>213</v>
      </c>
      <c r="D115" s="96"/>
      <c r="E115" s="47" t="s">
        <v>213</v>
      </c>
      <c r="F115" s="96"/>
      <c r="G115" s="87" t="s">
        <v>213</v>
      </c>
      <c r="H115" s="96"/>
      <c r="I115" s="42" t="s">
        <v>213</v>
      </c>
      <c r="J115" s="96"/>
      <c r="K115" s="47" t="s">
        <v>213</v>
      </c>
      <c r="L115" s="96"/>
      <c r="M115" s="47" t="s">
        <v>213</v>
      </c>
      <c r="O115" s="73" t="s">
        <v>213</v>
      </c>
      <c r="Q115" s="73" t="s">
        <v>217</v>
      </c>
      <c r="R115" s="80" t="s">
        <v>218</v>
      </c>
    </row>
    <row r="116" ht="15.75" customHeight="1">
      <c r="A116" s="86" t="s">
        <v>125</v>
      </c>
      <c r="C116" s="42" t="s">
        <v>213</v>
      </c>
      <c r="D116" s="96"/>
      <c r="E116" s="47" t="s">
        <v>213</v>
      </c>
      <c r="F116" s="96"/>
      <c r="G116" s="42" t="s">
        <v>213</v>
      </c>
      <c r="H116" s="96"/>
      <c r="I116" s="42" t="s">
        <v>213</v>
      </c>
      <c r="J116" s="96"/>
      <c r="K116" s="47" t="s">
        <v>213</v>
      </c>
      <c r="L116" s="96"/>
      <c r="M116" s="47" t="s">
        <v>213</v>
      </c>
      <c r="O116" s="73" t="s">
        <v>213</v>
      </c>
      <c r="Q116" s="73" t="s">
        <v>238</v>
      </c>
      <c r="R116" s="80" t="s">
        <v>220</v>
      </c>
    </row>
    <row r="117" ht="15.75" customHeight="1">
      <c r="A117" s="88" t="s">
        <v>57</v>
      </c>
      <c r="C117" s="82" t="str">
        <f>IF(COUNTIF(Memberships!D:D, A117), "Yes", "No")</f>
        <v>Yes</v>
      </c>
      <c r="D117" s="96"/>
      <c r="E117" s="47" t="s">
        <v>213</v>
      </c>
      <c r="F117" s="96"/>
      <c r="G117" s="82" t="str">
        <f>IF(COUNTIF('Back number fundraiser'!$C$2:$C$104, A117), "Yes", "No")</f>
        <v>Yes</v>
      </c>
      <c r="H117" s="96"/>
      <c r="I117" s="42" t="s">
        <v>213</v>
      </c>
      <c r="J117" s="96"/>
      <c r="K117" s="47" t="s">
        <v>213</v>
      </c>
      <c r="L117" s="96"/>
      <c r="M117" s="47" t="s">
        <v>213</v>
      </c>
      <c r="O117" s="73" t="s">
        <v>213</v>
      </c>
      <c r="R117" s="80" t="s">
        <v>227</v>
      </c>
    </row>
    <row r="118" ht="15.75" hidden="1" customHeight="1">
      <c r="A118" s="83" t="s">
        <v>110</v>
      </c>
      <c r="C118" s="82" t="str">
        <f>IF(COUNTIF(Memberships!D:D, A118), "Yes", "No")</f>
        <v>Yes</v>
      </c>
      <c r="D118" s="97"/>
      <c r="E118" s="47" t="s">
        <v>211</v>
      </c>
      <c r="F118" s="97"/>
      <c r="G118" s="82" t="str">
        <f>IF(COUNTIF('Back number fundraiser'!$C$2:$C$104, A118), "Yes", "No")</f>
        <v>Yes</v>
      </c>
      <c r="H118" s="97"/>
      <c r="I118" s="96"/>
      <c r="J118" s="97"/>
      <c r="K118" s="96"/>
      <c r="L118" s="97"/>
      <c r="M118" s="97"/>
    </row>
    <row r="119" ht="15.75" hidden="1" customHeight="1">
      <c r="A119" s="98" t="s">
        <v>103</v>
      </c>
      <c r="B119" s="99"/>
      <c r="C119" s="100" t="s">
        <v>213</v>
      </c>
      <c r="D119" s="101"/>
      <c r="E119" s="102" t="s">
        <v>213</v>
      </c>
      <c r="F119" s="101"/>
      <c r="G119" s="103"/>
      <c r="H119" s="101"/>
      <c r="I119" s="100"/>
      <c r="J119" s="101"/>
      <c r="K119" s="102"/>
      <c r="L119" s="101"/>
      <c r="M119" s="104"/>
      <c r="N119" s="105"/>
      <c r="O119" s="105" t="s">
        <v>239</v>
      </c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</row>
    <row r="120" ht="15.75" customHeight="1">
      <c r="A120" s="83" t="s">
        <v>160</v>
      </c>
      <c r="C120" s="82" t="str">
        <f>IF(COUNTIF(Memberships!D:D, A120), "Yes", "No")</f>
        <v>Yes</v>
      </c>
      <c r="D120" s="96"/>
      <c r="E120" s="47" t="s">
        <v>213</v>
      </c>
      <c r="F120" s="96"/>
      <c r="G120" s="82" t="str">
        <f>IF(COUNTIF('Back number fundraiser'!$C$2:$C$104, A120), "Yes", "No")</f>
        <v>Yes</v>
      </c>
      <c r="H120" s="96"/>
      <c r="I120" s="42" t="s">
        <v>213</v>
      </c>
      <c r="J120" s="96"/>
      <c r="K120" s="47" t="s">
        <v>213</v>
      </c>
      <c r="L120" s="96"/>
      <c r="M120" s="96"/>
      <c r="O120" s="73" t="s">
        <v>213</v>
      </c>
      <c r="R120" s="80" t="s">
        <v>225</v>
      </c>
    </row>
    <row r="121" ht="15.75" hidden="1" customHeight="1">
      <c r="A121" s="83" t="s">
        <v>240</v>
      </c>
      <c r="C121" s="82" t="str">
        <f>IF(COUNTIF(Memberships!D:D, A121), "Yes", "No")</f>
        <v>Yes</v>
      </c>
      <c r="E121" s="84" t="s">
        <v>211</v>
      </c>
      <c r="G121" s="82" t="str">
        <f>IF(COUNTIF('Back number fundraiser'!$C$2:$C$104, A121), "Yes", "No")</f>
        <v>Yes</v>
      </c>
      <c r="I121" s="85"/>
      <c r="K121" s="85"/>
    </row>
    <row r="122" ht="15.75" customHeight="1">
      <c r="A122" s="83" t="s">
        <v>42</v>
      </c>
      <c r="C122" s="82" t="str">
        <f>IF(COUNTIF(Memberships!D:D, A122), "Yes", "No")</f>
        <v>Yes</v>
      </c>
      <c r="D122" s="96"/>
      <c r="E122" s="47" t="s">
        <v>213</v>
      </c>
      <c r="F122" s="96"/>
      <c r="G122" s="82" t="str">
        <f>IF(COUNTIF('Back number fundraiser'!$C$2:$C$104, A122), "Yes", "No")</f>
        <v>Yes</v>
      </c>
      <c r="H122" s="96"/>
      <c r="I122" s="42" t="s">
        <v>213</v>
      </c>
      <c r="J122" s="96"/>
      <c r="K122" s="47" t="s">
        <v>213</v>
      </c>
      <c r="L122" s="96"/>
      <c r="M122" s="47" t="s">
        <v>213</v>
      </c>
      <c r="O122" s="73" t="s">
        <v>213</v>
      </c>
      <c r="R122" s="80" t="s">
        <v>227</v>
      </c>
    </row>
    <row r="123" ht="15.75" customHeight="1">
      <c r="A123" s="81" t="s">
        <v>161</v>
      </c>
      <c r="C123" s="42" t="s">
        <v>213</v>
      </c>
      <c r="D123" s="96"/>
      <c r="E123" s="47" t="s">
        <v>213</v>
      </c>
      <c r="F123" s="96"/>
      <c r="G123" s="42" t="s">
        <v>213</v>
      </c>
      <c r="H123" s="96"/>
      <c r="I123" s="42" t="s">
        <v>213</v>
      </c>
      <c r="J123" s="96"/>
      <c r="K123" s="106" t="s">
        <v>213</v>
      </c>
      <c r="L123" s="96"/>
      <c r="M123" s="47" t="s">
        <v>213</v>
      </c>
      <c r="O123" s="73" t="s">
        <v>213</v>
      </c>
      <c r="R123" s="80" t="s">
        <v>225</v>
      </c>
    </row>
    <row r="124" ht="15.75" customHeight="1">
      <c r="A124" s="83" t="s">
        <v>50</v>
      </c>
      <c r="C124" s="82" t="str">
        <f>IF(COUNTIF(Memberships!D:D, A124), "Yes", "No")</f>
        <v>Yes</v>
      </c>
      <c r="D124" s="96"/>
      <c r="E124" s="47" t="s">
        <v>213</v>
      </c>
      <c r="F124" s="96"/>
      <c r="G124" s="82" t="str">
        <f>IF(COUNTIF('Back number fundraiser'!$C$2:$C$104, A124), "Yes", "No")</f>
        <v>Yes</v>
      </c>
      <c r="H124" s="96"/>
      <c r="I124" s="42" t="s">
        <v>213</v>
      </c>
      <c r="J124" s="96"/>
      <c r="K124" s="47" t="s">
        <v>213</v>
      </c>
      <c r="L124" s="96"/>
      <c r="M124" s="47" t="s">
        <v>213</v>
      </c>
      <c r="O124" s="73" t="s">
        <v>213</v>
      </c>
      <c r="R124" s="80" t="s">
        <v>227</v>
      </c>
    </row>
    <row r="125" ht="15.75" hidden="1" customHeight="1">
      <c r="A125" s="83" t="s">
        <v>241</v>
      </c>
      <c r="C125" s="82" t="str">
        <f>IF(COUNTIF(Memberships!D:D, A125), "Yes", "No")</f>
        <v>Yes</v>
      </c>
      <c r="E125" s="84" t="s">
        <v>213</v>
      </c>
      <c r="G125" s="82" t="str">
        <f>IF(COUNTIF('Back number fundraiser'!$C$2:$C$104, A125), "Yes", "No")</f>
        <v>Yes</v>
      </c>
      <c r="I125" s="85"/>
      <c r="K125" s="85"/>
    </row>
    <row r="126" ht="15.75" customHeight="1">
      <c r="A126" s="83" t="s">
        <v>122</v>
      </c>
      <c r="C126" s="82" t="str">
        <f>IF(COUNTIF(Memberships!D:D, A126), "Yes", "No")</f>
        <v>Yes</v>
      </c>
      <c r="D126" s="96"/>
      <c r="E126" s="47" t="s">
        <v>213</v>
      </c>
      <c r="F126" s="96"/>
      <c r="G126" s="82" t="str">
        <f>IF(COUNTIF('Back number fundraiser'!$C$2:$C$104, A126), "Yes", "No")</f>
        <v>Yes</v>
      </c>
      <c r="H126" s="96"/>
      <c r="I126" s="42" t="s">
        <v>213</v>
      </c>
      <c r="J126" s="96"/>
      <c r="K126" s="47" t="s">
        <v>213</v>
      </c>
      <c r="L126" s="96"/>
      <c r="M126" s="47" t="s">
        <v>213</v>
      </c>
      <c r="O126" s="73" t="s">
        <v>213</v>
      </c>
      <c r="R126" s="80" t="s">
        <v>220</v>
      </c>
    </row>
    <row r="127" ht="15.75" customHeight="1">
      <c r="A127" s="88" t="s">
        <v>182</v>
      </c>
      <c r="C127" s="82" t="str">
        <f>IF(COUNTIF(Memberships!D:D, A127), "Yes", "No")</f>
        <v>Yes</v>
      </c>
      <c r="D127" s="96"/>
      <c r="E127" s="47" t="s">
        <v>213</v>
      </c>
      <c r="F127" s="96"/>
      <c r="G127" s="82" t="str">
        <f>IF(COUNTIF('Back number fundraiser'!$C$2:$C$104, A127), "Yes", "No")</f>
        <v>Yes</v>
      </c>
      <c r="H127" s="96"/>
      <c r="I127" s="42" t="s">
        <v>213</v>
      </c>
      <c r="J127" s="96"/>
      <c r="K127" s="47" t="s">
        <v>213</v>
      </c>
      <c r="L127" s="96"/>
      <c r="M127" s="96"/>
      <c r="O127" s="73" t="s">
        <v>213</v>
      </c>
      <c r="Q127" s="73" t="s">
        <v>242</v>
      </c>
      <c r="R127" s="80" t="s">
        <v>221</v>
      </c>
    </row>
    <row r="128" ht="15.75" hidden="1" customHeight="1">
      <c r="A128" s="83" t="s">
        <v>243</v>
      </c>
      <c r="C128" s="82" t="str">
        <f>IF(COUNTIF(Memberships!D:D, A128), "Yes", "No")</f>
        <v>Yes</v>
      </c>
      <c r="E128" s="84" t="s">
        <v>211</v>
      </c>
      <c r="G128" s="82" t="str">
        <f>IF(COUNTIF('Back number fundraiser'!$C$2:$C$104, A128), "Yes", "No")</f>
        <v>No</v>
      </c>
    </row>
    <row r="129" ht="15.75" hidden="1" customHeight="1">
      <c r="A129" s="83" t="s">
        <v>83</v>
      </c>
      <c r="C129" s="82" t="str">
        <f>IF(COUNTIF(Memberships!D:D, A129), "Yes", "No")</f>
        <v>Yes</v>
      </c>
      <c r="D129" s="97"/>
      <c r="E129" s="47" t="s">
        <v>211</v>
      </c>
      <c r="F129" s="97"/>
      <c r="G129" s="82" t="str">
        <f>IF(COUNTIF('Back number fundraiser'!$C$2:$C$104, A129), "Yes", "No")</f>
        <v>No</v>
      </c>
      <c r="H129" s="97"/>
      <c r="I129" s="97"/>
      <c r="J129" s="97"/>
      <c r="K129" s="97"/>
      <c r="L129" s="97"/>
      <c r="M129" s="97"/>
    </row>
    <row r="130" ht="15.75" customHeight="1">
      <c r="A130" s="88" t="s">
        <v>145</v>
      </c>
      <c r="C130" s="82" t="str">
        <f>IF(COUNTIF(Memberships!D:D, A130), "Yes", "No")</f>
        <v>Yes</v>
      </c>
      <c r="D130" s="96"/>
      <c r="E130" s="47" t="s">
        <v>213</v>
      </c>
      <c r="F130" s="96"/>
      <c r="G130" s="82" t="str">
        <f>IF(COUNTIF('Back number fundraiser'!$C$2:$C$104, A130), "Yes", "No")</f>
        <v>Yes</v>
      </c>
      <c r="H130" s="96"/>
      <c r="I130" s="42" t="s">
        <v>213</v>
      </c>
      <c r="J130" s="96"/>
      <c r="K130" s="47" t="s">
        <v>213</v>
      </c>
      <c r="L130" s="96"/>
      <c r="M130" s="96"/>
      <c r="O130" s="73" t="s">
        <v>213</v>
      </c>
      <c r="Q130" s="73" t="s">
        <v>242</v>
      </c>
      <c r="R130" s="80" t="s">
        <v>229</v>
      </c>
    </row>
    <row r="131" ht="15.75" hidden="1" customHeight="1">
      <c r="A131" s="83" t="s">
        <v>100</v>
      </c>
      <c r="C131" s="82" t="str">
        <f>IF(COUNTIF(Memberships!D:D, A131), "Yes", "No")</f>
        <v>No</v>
      </c>
      <c r="E131" s="84" t="s">
        <v>211</v>
      </c>
      <c r="G131" s="82" t="str">
        <f>IF(COUNTIF('Back number fundraiser'!$C$2:$C$104, A131), "Yes", "No")</f>
        <v>No</v>
      </c>
    </row>
    <row r="132" ht="15.75" hidden="1" customHeight="1">
      <c r="A132" s="81" t="s">
        <v>198</v>
      </c>
      <c r="C132" s="42" t="s">
        <v>213</v>
      </c>
      <c r="E132" s="84" t="s">
        <v>211</v>
      </c>
      <c r="G132" s="42" t="s">
        <v>213</v>
      </c>
      <c r="I132" s="42"/>
      <c r="K132" s="85"/>
    </row>
    <row r="133" ht="15.75" customHeight="1">
      <c r="A133" s="81" t="s">
        <v>11</v>
      </c>
      <c r="C133" s="42" t="s">
        <v>213</v>
      </c>
      <c r="D133" s="85"/>
      <c r="E133" s="84" t="s">
        <v>213</v>
      </c>
      <c r="F133" s="85"/>
      <c r="G133" s="42" t="s">
        <v>213</v>
      </c>
      <c r="H133" s="85"/>
      <c r="I133" s="42" t="s">
        <v>213</v>
      </c>
      <c r="J133" s="85"/>
      <c r="K133" s="84" t="s">
        <v>213</v>
      </c>
      <c r="L133" s="85"/>
      <c r="M133" s="85"/>
      <c r="O133" s="73" t="s">
        <v>213</v>
      </c>
      <c r="R133" s="80" t="s">
        <v>218</v>
      </c>
    </row>
    <row r="134" ht="15.75" customHeight="1">
      <c r="A134" s="81" t="s">
        <v>12</v>
      </c>
      <c r="C134" s="42" t="s">
        <v>213</v>
      </c>
      <c r="D134" s="85"/>
      <c r="E134" s="84" t="s">
        <v>213</v>
      </c>
      <c r="F134" s="85"/>
      <c r="G134" s="42" t="s">
        <v>213</v>
      </c>
      <c r="H134" s="85"/>
      <c r="I134" s="42" t="s">
        <v>213</v>
      </c>
      <c r="J134" s="85"/>
      <c r="K134" s="84" t="s">
        <v>213</v>
      </c>
      <c r="L134" s="85"/>
      <c r="M134" s="84" t="s">
        <v>213</v>
      </c>
      <c r="O134" s="73" t="s">
        <v>213</v>
      </c>
      <c r="R134" s="80" t="s">
        <v>218</v>
      </c>
    </row>
    <row r="135" ht="15.75" hidden="1" customHeight="1">
      <c r="A135" s="83" t="s">
        <v>84</v>
      </c>
      <c r="C135" s="82" t="str">
        <f>IF(COUNTIF(Memberships!D:D, A135), "Yes", "No")</f>
        <v>Yes</v>
      </c>
      <c r="E135" s="84" t="s">
        <v>211</v>
      </c>
      <c r="G135" s="82" t="str">
        <f>IF(COUNTIF('Back number fundraiser'!$C$2:$C$104, A135), "Yes", "No")</f>
        <v>No</v>
      </c>
    </row>
    <row r="136" ht="15.75" customHeight="1">
      <c r="A136" s="86" t="s">
        <v>67</v>
      </c>
      <c r="C136" s="42" t="s">
        <v>213</v>
      </c>
      <c r="D136" s="85"/>
      <c r="E136" s="84" t="s">
        <v>213</v>
      </c>
      <c r="F136" s="85"/>
      <c r="G136" s="87" t="s">
        <v>213</v>
      </c>
      <c r="H136" s="85"/>
      <c r="I136" s="87" t="s">
        <v>213</v>
      </c>
      <c r="J136" s="85"/>
      <c r="K136" s="84" t="s">
        <v>213</v>
      </c>
      <c r="L136" s="85"/>
      <c r="M136" s="85"/>
      <c r="O136" s="73" t="s">
        <v>213</v>
      </c>
      <c r="Q136" s="73" t="s">
        <v>238</v>
      </c>
      <c r="R136" s="80" t="s">
        <v>227</v>
      </c>
    </row>
    <row r="137" ht="15.75" hidden="1" customHeight="1">
      <c r="A137" s="83" t="s">
        <v>244</v>
      </c>
      <c r="C137" s="82" t="str">
        <f>IF(COUNTIF(Memberships!D:D, A137), "Yes", "No")</f>
        <v>Yes</v>
      </c>
      <c r="E137" s="84" t="s">
        <v>211</v>
      </c>
      <c r="G137" s="82" t="str">
        <f>IF(COUNTIF('Back number fundraiser'!$C$2:$C$104, A137), "Yes", "No")</f>
        <v>No</v>
      </c>
    </row>
    <row r="138" ht="15.75" customHeight="1">
      <c r="A138" s="83" t="s">
        <v>90</v>
      </c>
      <c r="C138" s="82" t="str">
        <f>IF(COUNTIF(Memberships!D:D, A138), "Yes", "No")</f>
        <v>Yes</v>
      </c>
      <c r="D138" s="85"/>
      <c r="E138" s="84" t="s">
        <v>213</v>
      </c>
      <c r="F138" s="85"/>
      <c r="G138" s="82" t="str">
        <f>IF(COUNTIF('Back number fundraiser'!$C$2:$C$104, A138), "Yes", "No")</f>
        <v>Yes</v>
      </c>
      <c r="H138" s="85"/>
      <c r="I138" s="42" t="s">
        <v>213</v>
      </c>
      <c r="J138" s="85"/>
      <c r="K138" s="89" t="s">
        <v>213</v>
      </c>
      <c r="L138" s="85"/>
      <c r="M138" s="84" t="s">
        <v>213</v>
      </c>
      <c r="O138" s="73" t="s">
        <v>213</v>
      </c>
      <c r="R138" s="80" t="s">
        <v>220</v>
      </c>
    </row>
    <row r="139" ht="15.75" customHeight="1">
      <c r="A139" s="81" t="s">
        <v>68</v>
      </c>
      <c r="C139" s="42" t="s">
        <v>213</v>
      </c>
      <c r="D139" s="85"/>
      <c r="E139" s="84" t="s">
        <v>213</v>
      </c>
      <c r="F139" s="85"/>
      <c r="G139" s="42" t="s">
        <v>213</v>
      </c>
      <c r="H139" s="85"/>
      <c r="I139" s="42" t="s">
        <v>213</v>
      </c>
      <c r="J139" s="85"/>
      <c r="K139" s="84" t="s">
        <v>213</v>
      </c>
      <c r="L139" s="85"/>
      <c r="M139" s="84" t="s">
        <v>213</v>
      </c>
      <c r="O139" s="73" t="s">
        <v>213</v>
      </c>
      <c r="R139" s="80" t="s">
        <v>227</v>
      </c>
    </row>
    <row r="140" ht="15.75" customHeight="1">
      <c r="A140" s="83" t="s">
        <v>13</v>
      </c>
      <c r="C140" s="82" t="str">
        <f>IF(COUNTIF(Memberships!D:D, A140), "Yes", "No")</f>
        <v>Yes</v>
      </c>
      <c r="D140" s="85"/>
      <c r="E140" s="84" t="s">
        <v>213</v>
      </c>
      <c r="F140" s="85"/>
      <c r="G140" s="82" t="str">
        <f>IF(COUNTIF('Back number fundraiser'!$C$2:$C$104, A140), "Yes", "No")</f>
        <v>Yes</v>
      </c>
      <c r="H140" s="85"/>
      <c r="I140" s="42" t="s">
        <v>213</v>
      </c>
      <c r="J140" s="85"/>
      <c r="K140" s="84" t="s">
        <v>213</v>
      </c>
      <c r="L140" s="85"/>
      <c r="M140" s="84" t="s">
        <v>213</v>
      </c>
      <c r="O140" s="73" t="s">
        <v>213</v>
      </c>
      <c r="R140" s="80" t="s">
        <v>218</v>
      </c>
    </row>
    <row r="141" ht="15.75" customHeight="1">
      <c r="A141" s="83" t="s">
        <v>164</v>
      </c>
      <c r="C141" s="82" t="str">
        <f>IF(COUNTIF(Memberships!D:D, A141), "Yes", "No")</f>
        <v>Yes</v>
      </c>
      <c r="D141" s="96"/>
      <c r="E141" s="47" t="s">
        <v>213</v>
      </c>
      <c r="F141" s="96"/>
      <c r="G141" s="82" t="str">
        <f>IF(COUNTIF('Back number fundraiser'!$C$2:$C$104, A141), "Yes", "No")</f>
        <v>Yes</v>
      </c>
      <c r="H141" s="96"/>
      <c r="I141" s="42" t="s">
        <v>213</v>
      </c>
      <c r="J141" s="96"/>
      <c r="K141" s="47" t="s">
        <v>213</v>
      </c>
      <c r="L141" s="96"/>
      <c r="M141" s="47" t="s">
        <v>213</v>
      </c>
      <c r="O141" s="73" t="s">
        <v>213</v>
      </c>
      <c r="R141" s="80" t="s">
        <v>225</v>
      </c>
    </row>
    <row r="142" ht="15.75" hidden="1" customHeight="1">
      <c r="A142" s="83" t="s">
        <v>76</v>
      </c>
      <c r="C142" s="82" t="str">
        <f>IF(COUNTIF(Memberships!D:D, A142), "Yes", "No")</f>
        <v>Yes</v>
      </c>
      <c r="E142" s="84" t="s">
        <v>213</v>
      </c>
      <c r="G142" s="82" t="str">
        <f>IF(COUNTIF('Back number fundraiser'!$C$2:$C$104, A142), "Yes", "No")</f>
        <v>No</v>
      </c>
    </row>
    <row r="143" ht="15.75" hidden="1" customHeight="1">
      <c r="A143" s="83" t="s">
        <v>115</v>
      </c>
      <c r="C143" s="82" t="str">
        <f>IF(COUNTIF(Memberships!D:D, A143), "Yes", "No")</f>
        <v>No</v>
      </c>
      <c r="E143" s="84" t="s">
        <v>211</v>
      </c>
      <c r="G143" s="82" t="str">
        <f>IF(COUNTIF('Back number fundraiser'!$C$2:$C$104, A143), "Yes", "No")</f>
        <v>No</v>
      </c>
    </row>
    <row r="144">
      <c r="A144" s="81" t="s">
        <v>29</v>
      </c>
      <c r="C144" s="82" t="str">
        <f>IF(COUNTIF(Memberships!D:D, A144), "Yes", "No")</f>
        <v>Yes</v>
      </c>
      <c r="D144" s="85"/>
      <c r="E144" s="84" t="s">
        <v>213</v>
      </c>
      <c r="F144" s="85"/>
      <c r="G144" s="82" t="str">
        <f>IF(COUNTIF('Back number fundraiser'!$C$2:$C$104, A144), "Yes", "No")</f>
        <v>Yes</v>
      </c>
      <c r="H144" s="85"/>
      <c r="I144" s="42" t="s">
        <v>213</v>
      </c>
      <c r="J144" s="85"/>
      <c r="K144" s="42" t="s">
        <v>213</v>
      </c>
      <c r="L144" s="85"/>
      <c r="M144" s="84" t="s">
        <v>213</v>
      </c>
      <c r="O144" s="73" t="s">
        <v>213</v>
      </c>
      <c r="R144" s="80" t="s">
        <v>218</v>
      </c>
    </row>
    <row r="145" ht="15.75" hidden="1" customHeight="1">
      <c r="A145" s="83"/>
      <c r="C145" s="82"/>
      <c r="E145" s="85"/>
      <c r="G145" s="82"/>
      <c r="I145" s="85"/>
    </row>
    <row r="146" ht="15.75" hidden="1" customHeight="1">
      <c r="A146" s="83"/>
      <c r="C146" s="82"/>
      <c r="E146" s="85"/>
      <c r="G146" s="82"/>
      <c r="I146" s="85"/>
    </row>
    <row r="147" ht="15.75" hidden="1" customHeight="1">
      <c r="A147" s="83"/>
      <c r="C147" s="82"/>
      <c r="E147" s="85"/>
      <c r="G147" s="82"/>
      <c r="I147" s="85"/>
    </row>
    <row r="148" ht="15.75" hidden="1" customHeight="1">
      <c r="A148" s="83"/>
      <c r="C148" s="82"/>
      <c r="E148" s="85"/>
      <c r="G148" s="82"/>
      <c r="I148" s="85"/>
    </row>
    <row r="149" ht="15.75" hidden="1" customHeight="1">
      <c r="A149" s="83"/>
      <c r="C149" s="82"/>
      <c r="E149" s="85"/>
      <c r="G149" s="82"/>
      <c r="I149" s="85"/>
    </row>
    <row r="150" ht="15.75" hidden="1" customHeight="1">
      <c r="A150" s="83"/>
      <c r="C150" s="82"/>
      <c r="E150" s="85"/>
      <c r="G150" s="82"/>
      <c r="I150" s="85"/>
    </row>
    <row r="151" ht="15.75" hidden="1" customHeight="1">
      <c r="C151" s="82"/>
      <c r="E151" s="85"/>
      <c r="G151" s="82"/>
      <c r="I151" s="85"/>
    </row>
    <row r="152" ht="15.75" hidden="1" customHeight="1">
      <c r="C152" s="82"/>
      <c r="E152" s="85"/>
      <c r="G152" s="82"/>
      <c r="I152" s="85"/>
    </row>
    <row r="153" ht="15.75" hidden="1" customHeight="1">
      <c r="C153" s="82"/>
      <c r="E153" s="85"/>
      <c r="G153" s="82"/>
      <c r="I153" s="85"/>
    </row>
    <row r="154" ht="15.75" hidden="1" customHeight="1">
      <c r="C154" s="82"/>
      <c r="E154" s="85"/>
      <c r="G154" s="82"/>
      <c r="I154" s="85"/>
    </row>
    <row r="155" ht="15.75" hidden="1" customHeight="1">
      <c r="C155" s="82"/>
      <c r="E155" s="85"/>
      <c r="G155" s="82"/>
      <c r="I155" s="85"/>
    </row>
    <row r="156" ht="15.75" hidden="1" customHeight="1">
      <c r="C156" s="82"/>
      <c r="E156" s="85"/>
      <c r="G156" s="82"/>
      <c r="I156" s="85"/>
    </row>
    <row r="157" ht="15.75" hidden="1" customHeight="1">
      <c r="C157" s="82"/>
      <c r="E157" s="85"/>
      <c r="G157" s="82"/>
      <c r="I157" s="85"/>
    </row>
    <row r="158" ht="15.75" hidden="1" customHeight="1">
      <c r="C158" s="82"/>
      <c r="E158" s="85"/>
      <c r="G158" s="82"/>
      <c r="I158" s="85"/>
    </row>
    <row r="159" ht="15.75" hidden="1" customHeight="1">
      <c r="C159" s="82"/>
      <c r="E159" s="85"/>
      <c r="G159" s="82"/>
      <c r="I159" s="85"/>
    </row>
    <row r="160" ht="15.75" hidden="1" customHeight="1">
      <c r="C160" s="82"/>
      <c r="E160" s="85"/>
      <c r="G160" s="82"/>
      <c r="I160" s="85"/>
    </row>
    <row r="161" ht="15.75" hidden="1" customHeight="1">
      <c r="C161" s="82"/>
      <c r="E161" s="85"/>
      <c r="G161" s="82"/>
      <c r="I161" s="85"/>
    </row>
    <row r="162" ht="15.75" hidden="1" customHeight="1">
      <c r="C162" s="82"/>
      <c r="E162" s="85"/>
      <c r="G162" s="82"/>
      <c r="I162" s="85"/>
    </row>
    <row r="163" ht="15.75" hidden="1" customHeight="1">
      <c r="C163" s="82"/>
      <c r="E163" s="85"/>
      <c r="G163" s="82"/>
      <c r="I163" s="85"/>
    </row>
    <row r="164" ht="15.75" hidden="1" customHeight="1">
      <c r="C164" s="82"/>
      <c r="E164" s="85"/>
      <c r="G164" s="82"/>
      <c r="I164" s="85"/>
    </row>
    <row r="165" ht="15.75" hidden="1" customHeight="1">
      <c r="C165" s="82"/>
      <c r="E165" s="85"/>
      <c r="G165" s="82"/>
      <c r="I165" s="85"/>
    </row>
    <row r="166" ht="15.75" hidden="1" customHeight="1">
      <c r="C166" s="82"/>
      <c r="E166" s="85"/>
      <c r="G166" s="82"/>
      <c r="I166" s="85"/>
    </row>
    <row r="167" ht="15.75" hidden="1" customHeight="1">
      <c r="C167" s="82"/>
      <c r="E167" s="85"/>
      <c r="G167" s="82"/>
      <c r="I167" s="85"/>
    </row>
    <row r="168" ht="15.75" hidden="1" customHeight="1">
      <c r="C168" s="82"/>
      <c r="E168" s="85"/>
      <c r="G168" s="82"/>
      <c r="I168" s="85"/>
    </row>
    <row r="169" ht="15.75" hidden="1" customHeight="1">
      <c r="C169" s="82"/>
      <c r="E169" s="85"/>
      <c r="G169" s="82"/>
      <c r="I169" s="85"/>
    </row>
    <row r="170" ht="15.75" hidden="1" customHeight="1">
      <c r="C170" s="82"/>
      <c r="E170" s="85"/>
      <c r="G170" s="82"/>
      <c r="I170" s="85"/>
    </row>
    <row r="171" ht="15.75" hidden="1" customHeight="1">
      <c r="C171" s="82"/>
      <c r="E171" s="85"/>
      <c r="G171" s="82"/>
      <c r="I171" s="85"/>
    </row>
    <row r="172" ht="15.75" hidden="1" customHeight="1">
      <c r="C172" s="82"/>
      <c r="E172" s="85"/>
      <c r="I172" s="85"/>
    </row>
    <row r="173" ht="15.75" hidden="1" customHeight="1">
      <c r="C173" s="82"/>
      <c r="E173" s="85"/>
      <c r="I173" s="85"/>
    </row>
    <row r="174" ht="15.75" hidden="1" customHeight="1">
      <c r="C174" s="82"/>
      <c r="E174" s="85"/>
      <c r="I174" s="85"/>
    </row>
    <row r="175" ht="15.75" hidden="1" customHeight="1">
      <c r="C175" s="82"/>
      <c r="E175" s="85"/>
      <c r="I175" s="85"/>
    </row>
    <row r="176" ht="15.75" hidden="1" customHeight="1">
      <c r="C176" s="82"/>
      <c r="E176" s="85"/>
      <c r="I176" s="85"/>
    </row>
    <row r="177" ht="15.75" hidden="1" customHeight="1">
      <c r="C177" s="82"/>
      <c r="E177" s="85"/>
      <c r="I177" s="85"/>
    </row>
    <row r="178" ht="15.75" hidden="1" customHeight="1">
      <c r="C178" s="82"/>
      <c r="E178" s="85"/>
      <c r="I178" s="85"/>
    </row>
    <row r="179" ht="15.75" hidden="1" customHeight="1">
      <c r="C179" s="82"/>
      <c r="E179" s="85"/>
      <c r="I179" s="85"/>
    </row>
    <row r="180" ht="15.75" hidden="1" customHeight="1">
      <c r="C180" s="82"/>
      <c r="E180" s="85"/>
      <c r="I180" s="85"/>
    </row>
    <row r="181" ht="15.75" hidden="1" customHeight="1">
      <c r="C181" s="82"/>
      <c r="E181" s="85"/>
      <c r="I181" s="85"/>
    </row>
    <row r="182" ht="15.75" hidden="1" customHeight="1">
      <c r="C182" s="82"/>
      <c r="E182" s="85"/>
      <c r="I182" s="85"/>
    </row>
    <row r="183" ht="15.75" hidden="1" customHeight="1">
      <c r="C183" s="82"/>
      <c r="E183" s="85"/>
      <c r="I183" s="85"/>
    </row>
    <row r="184" ht="15.75" hidden="1" customHeight="1">
      <c r="C184" s="82"/>
      <c r="E184" s="85"/>
      <c r="I184" s="85"/>
    </row>
    <row r="185" ht="15.75" hidden="1" customHeight="1">
      <c r="C185" s="82"/>
      <c r="E185" s="85"/>
      <c r="I185" s="85"/>
    </row>
    <row r="186" ht="15.75" hidden="1" customHeight="1">
      <c r="C186" s="82"/>
      <c r="E186" s="85"/>
      <c r="I186" s="85"/>
    </row>
    <row r="187" ht="15.75" hidden="1" customHeight="1">
      <c r="C187" s="82"/>
      <c r="E187" s="85"/>
      <c r="I187" s="85"/>
    </row>
    <row r="188" ht="15.75" hidden="1" customHeight="1">
      <c r="C188" s="82"/>
      <c r="E188" s="85"/>
      <c r="I188" s="85"/>
    </row>
    <row r="189" ht="15.75" hidden="1" customHeight="1">
      <c r="C189" s="82"/>
      <c r="E189" s="85"/>
      <c r="I189" s="85"/>
    </row>
    <row r="190" ht="15.75" hidden="1" customHeight="1">
      <c r="C190" s="82"/>
      <c r="E190" s="85"/>
      <c r="I190" s="85"/>
    </row>
    <row r="191" ht="15.75" hidden="1" customHeight="1">
      <c r="C191" s="82"/>
      <c r="E191" s="85"/>
      <c r="I191" s="85"/>
    </row>
    <row r="192" ht="15.75" hidden="1" customHeight="1">
      <c r="C192" s="82"/>
      <c r="E192" s="85"/>
      <c r="I192" s="85"/>
    </row>
    <row r="193" ht="15.75" hidden="1" customHeight="1">
      <c r="C193" s="82"/>
      <c r="E193" s="85"/>
      <c r="I193" s="85"/>
    </row>
    <row r="194" ht="15.75" hidden="1" customHeight="1">
      <c r="C194" s="82"/>
      <c r="E194" s="85"/>
      <c r="I194" s="85"/>
    </row>
    <row r="195" ht="15.75" hidden="1" customHeight="1">
      <c r="C195" s="82"/>
      <c r="E195" s="85"/>
      <c r="I195" s="85"/>
    </row>
    <row r="196" ht="15.75" hidden="1" customHeight="1">
      <c r="C196" s="82"/>
      <c r="E196" s="85"/>
      <c r="I196" s="85"/>
    </row>
    <row r="197" ht="15.75" hidden="1" customHeight="1">
      <c r="C197" s="82"/>
      <c r="E197" s="85"/>
      <c r="I197" s="85"/>
    </row>
    <row r="198" ht="15.75" hidden="1" customHeight="1">
      <c r="C198" s="82"/>
      <c r="E198" s="85"/>
      <c r="I198" s="85"/>
    </row>
    <row r="199" ht="15.75" hidden="1" customHeight="1">
      <c r="C199" s="82"/>
      <c r="E199" s="85"/>
      <c r="I199" s="85"/>
    </row>
    <row r="200" ht="15.75" hidden="1" customHeight="1">
      <c r="C200" s="82"/>
      <c r="E200" s="85"/>
      <c r="I200" s="85"/>
    </row>
    <row r="201" ht="15.75" hidden="1" customHeight="1">
      <c r="C201" s="82"/>
      <c r="E201" s="85"/>
      <c r="I201" s="85"/>
    </row>
    <row r="202" ht="15.75" hidden="1" customHeight="1">
      <c r="C202" s="82"/>
      <c r="E202" s="85"/>
      <c r="I202" s="85"/>
    </row>
    <row r="203" ht="15.75" hidden="1" customHeight="1">
      <c r="C203" s="82"/>
      <c r="E203" s="85"/>
      <c r="I203" s="85"/>
    </row>
    <row r="204" ht="15.75" hidden="1" customHeight="1">
      <c r="C204" s="82"/>
      <c r="E204" s="85"/>
      <c r="I204" s="85"/>
    </row>
    <row r="205" ht="15.75" hidden="1" customHeight="1">
      <c r="C205" s="82"/>
      <c r="E205" s="85"/>
      <c r="I205" s="85"/>
    </row>
    <row r="206" ht="15.75" hidden="1" customHeight="1">
      <c r="C206" s="82"/>
      <c r="E206" s="85"/>
      <c r="I206" s="85"/>
    </row>
    <row r="207" ht="15.75" hidden="1" customHeight="1">
      <c r="C207" s="82"/>
      <c r="E207" s="85"/>
      <c r="I207" s="85"/>
    </row>
    <row r="208" ht="15.75" hidden="1" customHeight="1">
      <c r="C208" s="82"/>
      <c r="E208" s="85"/>
      <c r="I208" s="85"/>
    </row>
    <row r="209" ht="15.75" hidden="1" customHeight="1">
      <c r="C209" s="82"/>
      <c r="E209" s="85"/>
      <c r="I209" s="85"/>
    </row>
    <row r="210" ht="15.75" hidden="1" customHeight="1">
      <c r="C210" s="82"/>
      <c r="E210" s="85"/>
      <c r="I210" s="85"/>
    </row>
    <row r="211" ht="15.75" hidden="1" customHeight="1">
      <c r="C211" s="82"/>
      <c r="E211" s="85"/>
      <c r="I211" s="85"/>
    </row>
    <row r="212" ht="15.75" hidden="1" customHeight="1">
      <c r="C212" s="82"/>
      <c r="E212" s="85"/>
      <c r="I212" s="85"/>
    </row>
    <row r="213" ht="15.75" hidden="1" customHeight="1">
      <c r="C213" s="82"/>
      <c r="E213" s="85"/>
      <c r="I213" s="85"/>
    </row>
    <row r="214" ht="15.75" hidden="1" customHeight="1">
      <c r="C214" s="82"/>
      <c r="E214" s="85"/>
      <c r="I214" s="85"/>
    </row>
    <row r="215" ht="15.75" hidden="1" customHeight="1">
      <c r="C215" s="82"/>
      <c r="E215" s="85"/>
      <c r="I215" s="85"/>
    </row>
    <row r="216" ht="15.75" hidden="1" customHeight="1">
      <c r="C216" s="82"/>
      <c r="E216" s="85"/>
      <c r="I216" s="85"/>
    </row>
    <row r="217" ht="15.75" customHeight="1">
      <c r="C217" s="82"/>
      <c r="D217" s="85"/>
      <c r="E217" s="85"/>
      <c r="F217" s="85"/>
      <c r="G217" s="85"/>
      <c r="H217" s="85"/>
      <c r="I217" s="85"/>
      <c r="J217" s="85"/>
      <c r="K217" s="85"/>
      <c r="L217" s="85"/>
      <c r="M217" s="85"/>
    </row>
    <row r="218" ht="15.75" customHeight="1">
      <c r="C218" s="82"/>
      <c r="D218" s="85"/>
      <c r="E218" s="85"/>
      <c r="F218" s="85"/>
      <c r="G218" s="85"/>
      <c r="H218" s="85"/>
      <c r="I218" s="85"/>
      <c r="J218" s="85"/>
      <c r="K218" s="85"/>
      <c r="L218" s="85"/>
      <c r="M218" s="85"/>
    </row>
    <row r="219" ht="15.75" customHeight="1">
      <c r="C219" s="82"/>
      <c r="D219" s="85"/>
      <c r="E219" s="85"/>
      <c r="F219" s="85"/>
      <c r="G219" s="85"/>
      <c r="H219" s="85"/>
      <c r="I219" s="85"/>
      <c r="J219" s="85"/>
      <c r="K219" s="85"/>
      <c r="L219" s="85"/>
      <c r="M219" s="85"/>
    </row>
    <row r="220" ht="15.75" customHeight="1">
      <c r="C220" s="82"/>
      <c r="D220" s="85"/>
      <c r="E220" s="85"/>
      <c r="F220" s="85"/>
      <c r="G220" s="85"/>
      <c r="H220" s="85"/>
      <c r="I220" s="85"/>
      <c r="J220" s="85"/>
      <c r="K220" s="85"/>
      <c r="L220" s="85"/>
      <c r="M220" s="85"/>
    </row>
    <row r="221" ht="15.75" customHeight="1">
      <c r="C221" s="82"/>
      <c r="D221" s="85"/>
      <c r="E221" s="85"/>
      <c r="F221" s="85"/>
      <c r="G221" s="85"/>
      <c r="H221" s="85"/>
      <c r="I221" s="85"/>
      <c r="J221" s="85"/>
      <c r="K221" s="85"/>
      <c r="L221" s="85"/>
      <c r="M221" s="85"/>
    </row>
    <row r="222" ht="15.75" customHeight="1">
      <c r="C222" s="82"/>
      <c r="D222" s="85"/>
      <c r="E222" s="85"/>
      <c r="F222" s="85"/>
      <c r="G222" s="85"/>
      <c r="H222" s="85"/>
      <c r="I222" s="85"/>
      <c r="J222" s="85"/>
      <c r="K222" s="85"/>
      <c r="L222" s="85"/>
      <c r="M222" s="85"/>
    </row>
    <row r="223" ht="15.75" customHeight="1">
      <c r="C223" s="82"/>
      <c r="D223" s="85"/>
      <c r="E223" s="85"/>
      <c r="F223" s="85"/>
      <c r="G223" s="85"/>
      <c r="H223" s="85"/>
      <c r="I223" s="85"/>
      <c r="J223" s="85"/>
      <c r="K223" s="85"/>
      <c r="L223" s="85"/>
      <c r="M223" s="85"/>
    </row>
    <row r="224" ht="15.75" customHeight="1">
      <c r="C224" s="82"/>
      <c r="D224" s="85"/>
      <c r="E224" s="85"/>
      <c r="F224" s="85"/>
      <c r="G224" s="85"/>
      <c r="H224" s="85"/>
      <c r="I224" s="85"/>
      <c r="J224" s="85"/>
      <c r="K224" s="85"/>
      <c r="L224" s="85"/>
      <c r="M224" s="85"/>
    </row>
    <row r="225" ht="15.75" customHeight="1">
      <c r="C225" s="82"/>
      <c r="D225" s="85"/>
      <c r="E225" s="85"/>
      <c r="F225" s="85"/>
      <c r="G225" s="85"/>
      <c r="H225" s="85"/>
      <c r="I225" s="85"/>
      <c r="J225" s="85"/>
      <c r="K225" s="85"/>
      <c r="L225" s="85"/>
      <c r="M225" s="85"/>
    </row>
    <row r="226" ht="15.75" customHeight="1">
      <c r="C226" s="82"/>
      <c r="D226" s="85"/>
      <c r="E226" s="85"/>
      <c r="F226" s="85"/>
      <c r="G226" s="85"/>
      <c r="H226" s="85"/>
      <c r="I226" s="85"/>
      <c r="J226" s="85"/>
      <c r="K226" s="85"/>
      <c r="L226" s="85"/>
      <c r="M226" s="85"/>
    </row>
    <row r="227" ht="15.75" customHeight="1">
      <c r="C227" s="82"/>
      <c r="D227" s="85"/>
      <c r="E227" s="85"/>
      <c r="F227" s="85"/>
      <c r="G227" s="85"/>
      <c r="H227" s="85"/>
      <c r="I227" s="85"/>
      <c r="J227" s="85"/>
      <c r="K227" s="85"/>
      <c r="L227" s="85"/>
      <c r="M227" s="85"/>
    </row>
    <row r="228" ht="15.75" customHeight="1">
      <c r="C228" s="82"/>
      <c r="D228" s="85"/>
      <c r="E228" s="85"/>
      <c r="F228" s="85"/>
      <c r="G228" s="85"/>
      <c r="H228" s="85"/>
      <c r="I228" s="85"/>
      <c r="J228" s="85"/>
      <c r="K228" s="85"/>
      <c r="L228" s="85"/>
      <c r="M228" s="85"/>
    </row>
    <row r="229" ht="15.75" customHeight="1">
      <c r="C229" s="82"/>
      <c r="D229" s="85"/>
      <c r="E229" s="85"/>
      <c r="F229" s="85"/>
      <c r="G229" s="85"/>
      <c r="H229" s="85"/>
      <c r="I229" s="85"/>
      <c r="J229" s="85"/>
      <c r="K229" s="85"/>
      <c r="L229" s="85"/>
      <c r="M229" s="85"/>
    </row>
    <row r="230" ht="15.75" customHeight="1">
      <c r="C230" s="82"/>
      <c r="D230" s="85"/>
      <c r="E230" s="85"/>
      <c r="F230" s="85"/>
      <c r="G230" s="85"/>
      <c r="H230" s="85"/>
      <c r="I230" s="85"/>
      <c r="J230" s="85"/>
      <c r="K230" s="85"/>
      <c r="L230" s="85"/>
      <c r="M230" s="85"/>
    </row>
    <row r="231" ht="15.75" customHeight="1">
      <c r="C231" s="82"/>
      <c r="D231" s="85"/>
      <c r="E231" s="85"/>
      <c r="F231" s="85"/>
      <c r="G231" s="85"/>
      <c r="H231" s="85"/>
      <c r="I231" s="85"/>
      <c r="J231" s="85"/>
      <c r="K231" s="85"/>
      <c r="L231" s="85"/>
      <c r="M231" s="85"/>
    </row>
    <row r="232" ht="15.75" customHeight="1">
      <c r="C232" s="82"/>
      <c r="D232" s="85"/>
      <c r="E232" s="85"/>
      <c r="F232" s="85"/>
      <c r="G232" s="85"/>
      <c r="H232" s="85"/>
      <c r="I232" s="85"/>
      <c r="J232" s="85"/>
      <c r="K232" s="85"/>
      <c r="L232" s="85"/>
      <c r="M232" s="85"/>
    </row>
    <row r="233" ht="15.75" customHeight="1">
      <c r="C233" s="82"/>
      <c r="D233" s="85"/>
      <c r="E233" s="85"/>
      <c r="F233" s="85"/>
      <c r="G233" s="85"/>
      <c r="H233" s="85"/>
      <c r="I233" s="85"/>
      <c r="J233" s="85"/>
      <c r="K233" s="85"/>
      <c r="L233" s="85"/>
      <c r="M233" s="85"/>
    </row>
    <row r="234" ht="15.75" customHeight="1">
      <c r="C234" s="82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Q234" s="73">
        <v>3690.0</v>
      </c>
    </row>
    <row r="235" ht="15.75" customHeight="1">
      <c r="C235" s="82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Q235" s="107">
        <f>82*8</f>
        <v>656</v>
      </c>
    </row>
    <row r="236" ht="15.75" customHeight="1">
      <c r="C236" s="82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Q236" s="107">
        <f>83*92</f>
        <v>7636</v>
      </c>
    </row>
    <row r="237" ht="15.75" customHeight="1">
      <c r="C237" s="82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Q237" s="107">
        <f>100*10</f>
        <v>1000</v>
      </c>
    </row>
    <row r="238" ht="15.75" customHeight="1">
      <c r="C238" s="82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Q238" s="73">
        <v>700.0</v>
      </c>
    </row>
    <row r="239" ht="15.75" customHeight="1">
      <c r="C239" s="82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Q239" s="107">
        <f>45*3</f>
        <v>135</v>
      </c>
    </row>
    <row r="240" ht="15.75" customHeight="1">
      <c r="C240" s="82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Q240" s="107">
        <f>25*15</f>
        <v>375</v>
      </c>
    </row>
    <row r="241" ht="15.75" customHeight="1">
      <c r="C241" s="82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Q241" s="107">
        <f>13*82</f>
        <v>1066</v>
      </c>
    </row>
    <row r="242" ht="15.75" customHeight="1">
      <c r="C242" s="82"/>
      <c r="D242" s="85"/>
      <c r="E242" s="85"/>
      <c r="F242" s="85"/>
      <c r="G242" s="85"/>
      <c r="H242" s="85"/>
      <c r="I242" s="85"/>
      <c r="J242" s="85"/>
      <c r="K242" s="85"/>
      <c r="L242" s="85"/>
      <c r="M242" s="85"/>
    </row>
    <row r="243" ht="15.75" customHeight="1">
      <c r="C243" s="82"/>
      <c r="D243" s="85"/>
      <c r="E243" s="85"/>
      <c r="F243" s="85"/>
      <c r="G243" s="85"/>
      <c r="H243" s="85"/>
      <c r="I243" s="85"/>
      <c r="J243" s="85"/>
      <c r="K243" s="85"/>
      <c r="L243" s="85"/>
      <c r="M243" s="85"/>
    </row>
    <row r="244" ht="15.75" customHeight="1">
      <c r="C244" s="82"/>
      <c r="D244" s="85"/>
      <c r="E244" s="85"/>
      <c r="F244" s="85"/>
      <c r="G244" s="85"/>
      <c r="H244" s="85"/>
      <c r="I244" s="85"/>
      <c r="J244" s="85"/>
      <c r="K244" s="85"/>
      <c r="L244" s="85"/>
      <c r="M244" s="85"/>
    </row>
    <row r="245" ht="15.75" customHeight="1">
      <c r="C245" s="82"/>
      <c r="D245" s="85"/>
      <c r="E245" s="85"/>
      <c r="F245" s="85"/>
      <c r="G245" s="85"/>
      <c r="H245" s="85"/>
      <c r="I245" s="85"/>
      <c r="J245" s="85"/>
      <c r="K245" s="85"/>
      <c r="L245" s="85"/>
      <c r="M245" s="85"/>
    </row>
    <row r="246" ht="15.75" customHeight="1">
      <c r="C246" s="82"/>
      <c r="D246" s="85"/>
      <c r="E246" s="85"/>
      <c r="F246" s="85"/>
      <c r="G246" s="85"/>
      <c r="H246" s="85"/>
      <c r="I246" s="85"/>
      <c r="J246" s="85"/>
      <c r="K246" s="85"/>
      <c r="L246" s="85"/>
      <c r="M246" s="85"/>
    </row>
    <row r="247" ht="15.75" customHeight="1">
      <c r="C247" s="82"/>
      <c r="D247" s="85"/>
      <c r="E247" s="85"/>
      <c r="F247" s="85"/>
      <c r="G247" s="85"/>
      <c r="H247" s="85"/>
      <c r="I247" s="85"/>
      <c r="J247" s="85"/>
      <c r="K247" s="85"/>
      <c r="L247" s="85"/>
      <c r="M247" s="85"/>
    </row>
    <row r="248" ht="15.75" customHeight="1">
      <c r="C248" s="82"/>
      <c r="D248" s="85"/>
      <c r="E248" s="85"/>
      <c r="F248" s="85"/>
      <c r="G248" s="85"/>
      <c r="H248" s="85"/>
      <c r="I248" s="85"/>
      <c r="J248" s="85"/>
      <c r="K248" s="85"/>
      <c r="L248" s="85"/>
      <c r="M248" s="85"/>
    </row>
    <row r="249" ht="15.75" customHeight="1"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</row>
    <row r="250" ht="15.75" customHeight="1"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</row>
    <row r="251" ht="15.75" customHeight="1"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</row>
    <row r="252" ht="15.75" customHeight="1"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</row>
    <row r="253" ht="15.75" customHeight="1"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</row>
    <row r="254" ht="15.75" customHeight="1"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</row>
    <row r="255" ht="15.75" customHeight="1"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</row>
    <row r="256" ht="15.75" customHeight="1"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</row>
    <row r="257" ht="15.75" customHeight="1"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</row>
    <row r="258" ht="15.75" customHeight="1"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</row>
    <row r="259" ht="15.75" customHeight="1"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</row>
    <row r="260" ht="15.75" customHeight="1"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</row>
    <row r="261" ht="15.75" customHeight="1"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</row>
    <row r="262" ht="15.75" customHeight="1"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</row>
    <row r="263" ht="15.75" customHeight="1"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</row>
    <row r="264" ht="15.75" customHeight="1"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</row>
    <row r="265" ht="15.75" customHeight="1"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</row>
    <row r="266" ht="15.75" customHeight="1"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</row>
    <row r="267" ht="15.75" customHeight="1"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</row>
    <row r="268" ht="15.75" customHeight="1"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</row>
    <row r="269" ht="15.75" customHeight="1"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</row>
    <row r="270" ht="15.75" customHeight="1"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</row>
    <row r="271" ht="15.75" customHeight="1"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</row>
    <row r="272" ht="15.75" customHeight="1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</row>
    <row r="273" ht="15.75" customHeight="1"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</row>
    <row r="274" ht="15.75" customHeight="1"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</row>
    <row r="275" ht="15.75" customHeight="1"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</row>
    <row r="276" ht="15.75" customHeight="1"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</row>
    <row r="277" ht="15.75" customHeight="1"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</row>
    <row r="278" ht="15.75" customHeight="1"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</row>
    <row r="279" ht="15.75" customHeight="1"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</row>
    <row r="280" ht="15.75" customHeight="1"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</row>
    <row r="281" ht="15.75" customHeight="1"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</row>
    <row r="282" ht="15.75" customHeight="1"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</row>
    <row r="283" ht="15.75" customHeight="1"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</row>
    <row r="284" ht="15.75" customHeight="1"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</row>
    <row r="285" ht="15.75" customHeight="1"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</row>
    <row r="286" ht="15.75" customHeight="1"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</row>
    <row r="287" ht="15.75" customHeight="1"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</row>
    <row r="288" ht="15.75" customHeight="1"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</row>
    <row r="289" ht="15.75" customHeight="1"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</row>
    <row r="290" ht="15.75" customHeight="1"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</row>
    <row r="291" ht="15.75" customHeight="1"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</row>
    <row r="292" ht="15.75" customHeight="1"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</row>
    <row r="293" ht="15.75" customHeight="1"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</row>
    <row r="294" ht="15.75" customHeight="1"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</row>
    <row r="295" ht="15.75" customHeight="1"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</row>
    <row r="296" ht="15.75" customHeight="1"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</row>
    <row r="297" ht="15.75" customHeight="1"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</row>
    <row r="298" ht="15.75" customHeight="1"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</row>
    <row r="299" ht="15.75" customHeight="1"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</row>
    <row r="300" ht="15.75" customHeight="1"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</row>
    <row r="301" ht="15.75" customHeight="1"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</row>
    <row r="302" ht="15.75" customHeight="1"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</row>
    <row r="303" ht="15.75" customHeight="1"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</row>
    <row r="304" ht="15.75" customHeight="1"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</row>
    <row r="305" ht="15.75" customHeight="1"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</row>
    <row r="306" ht="15.75" customHeight="1"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</row>
    <row r="307" ht="15.75" customHeight="1"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</row>
    <row r="308" ht="15.75" customHeight="1"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</row>
    <row r="309" ht="15.75" customHeight="1"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</row>
    <row r="310" ht="15.75" customHeight="1"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</row>
    <row r="311" ht="15.75" customHeight="1"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</row>
    <row r="312" ht="15.75" customHeight="1"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</row>
    <row r="313" ht="15.75" customHeight="1"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</row>
    <row r="314" ht="15.75" customHeight="1"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</row>
    <row r="315" ht="15.75" customHeight="1"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</row>
    <row r="316" ht="15.75" customHeight="1"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</row>
    <row r="317" ht="15.75" customHeight="1"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</row>
    <row r="318" ht="15.75" customHeight="1"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</row>
    <row r="319" ht="15.75" customHeight="1"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</row>
    <row r="320" ht="15.75" customHeight="1"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</row>
    <row r="321" ht="15.75" customHeight="1"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</row>
    <row r="322" ht="15.75" customHeight="1"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</row>
    <row r="323" ht="15.75" customHeight="1"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</row>
    <row r="324" ht="15.75" customHeight="1"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</row>
    <row r="325" ht="15.75" customHeight="1"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</row>
    <row r="326" ht="15.75" customHeight="1"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</row>
    <row r="327" ht="15.75" customHeight="1"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</row>
    <row r="328" ht="15.75" customHeight="1"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</row>
    <row r="329" ht="15.75" customHeight="1"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</row>
    <row r="330" ht="15.75" customHeight="1"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</row>
    <row r="331" ht="15.75" customHeight="1"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</row>
    <row r="332" ht="15.75" customHeight="1"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</row>
    <row r="333" ht="15.75" customHeight="1"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</row>
    <row r="334" ht="15.75" customHeight="1"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</row>
    <row r="335" ht="15.75" customHeight="1"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</row>
    <row r="336" ht="15.75" customHeight="1"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</row>
    <row r="337" ht="15.75" customHeight="1"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</row>
    <row r="338" ht="15.75" customHeight="1"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</row>
    <row r="339" ht="15.75" customHeight="1"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</row>
    <row r="340" ht="15.75" customHeight="1"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</row>
    <row r="341" ht="15.75" customHeight="1"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</row>
    <row r="342" ht="15.75" customHeight="1"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</row>
    <row r="343" ht="15.75" customHeight="1"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</row>
    <row r="344" ht="15.75" customHeight="1"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</row>
    <row r="345" ht="15.75" customHeight="1"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</row>
    <row r="346" ht="15.75" customHeight="1"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</row>
    <row r="347" ht="15.75" customHeight="1"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</row>
    <row r="348" ht="15.75" customHeight="1"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</row>
    <row r="349" ht="15.75" customHeight="1"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</row>
    <row r="350" ht="15.75" customHeight="1"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</row>
    <row r="351" ht="15.75" customHeight="1"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</row>
    <row r="352" ht="15.75" customHeight="1"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</row>
    <row r="353" ht="15.75" customHeight="1"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</row>
    <row r="354" ht="15.75" customHeight="1"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</row>
    <row r="355" ht="15.75" customHeight="1"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</row>
    <row r="356" ht="15.75" customHeight="1"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</row>
    <row r="357" ht="15.75" customHeight="1"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</row>
    <row r="358" ht="15.75" customHeight="1"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</row>
    <row r="359" ht="15.75" customHeight="1"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</row>
    <row r="360" ht="15.75" customHeight="1"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</row>
    <row r="361" ht="15.75" customHeight="1"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</row>
    <row r="362" ht="15.75" customHeight="1"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</row>
    <row r="363" ht="15.75" customHeight="1"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</row>
    <row r="364" ht="15.75" customHeight="1"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</row>
    <row r="365" ht="15.75" customHeight="1"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</row>
    <row r="366" ht="15.75" customHeight="1"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</row>
    <row r="367" ht="15.75" customHeight="1"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</row>
    <row r="368" ht="15.75" customHeight="1"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</row>
    <row r="369" ht="15.75" customHeight="1"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</row>
    <row r="370" ht="15.75" customHeight="1"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</row>
    <row r="371" ht="15.75" customHeight="1"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</row>
    <row r="372" ht="15.75" customHeight="1"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</row>
    <row r="373" ht="15.75" customHeight="1"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</row>
    <row r="374" ht="15.75" customHeight="1"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</row>
    <row r="375" ht="15.75" customHeight="1"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</row>
    <row r="376" ht="15.75" customHeight="1"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</row>
    <row r="377" ht="15.75" customHeight="1"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</row>
    <row r="378" ht="15.75" customHeight="1"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</row>
    <row r="379" ht="15.75" customHeight="1"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</row>
    <row r="380" ht="15.75" customHeight="1"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</row>
    <row r="381" ht="15.75" customHeight="1"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</row>
    <row r="382" ht="15.75" customHeight="1"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</row>
    <row r="383" ht="15.75" customHeight="1"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</row>
    <row r="384" ht="15.75" customHeight="1"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</row>
    <row r="385" ht="15.75" customHeight="1"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</row>
    <row r="386" ht="15.75" customHeight="1"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</row>
    <row r="387" ht="15.75" customHeight="1"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</row>
    <row r="388" ht="15.75" customHeight="1"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</row>
    <row r="389" ht="15.75" customHeight="1"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</row>
    <row r="390" ht="15.75" customHeight="1"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</row>
    <row r="391" ht="15.75" customHeight="1"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</row>
    <row r="392" ht="15.75" customHeight="1"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</row>
    <row r="393" ht="15.75" customHeight="1"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</row>
    <row r="394" ht="15.75" customHeight="1"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</row>
    <row r="395" ht="15.75" customHeight="1"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</row>
    <row r="396" ht="15.75" customHeight="1"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</row>
    <row r="397" ht="15.75" customHeight="1"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</row>
    <row r="398" ht="15.75" customHeight="1"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</row>
    <row r="399" ht="15.75" customHeight="1"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</row>
    <row r="400" ht="15.75" customHeight="1"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</row>
    <row r="401" ht="15.75" customHeight="1"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</row>
    <row r="402" ht="15.75" customHeight="1"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</row>
    <row r="403" ht="15.75" customHeight="1"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</row>
    <row r="404" ht="15.75" customHeight="1"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</row>
    <row r="405" ht="15.75" customHeight="1"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</row>
    <row r="406" ht="15.75" customHeight="1"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</row>
    <row r="407" ht="15.75" customHeight="1"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</row>
    <row r="408" ht="15.75" customHeight="1"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</row>
    <row r="409" ht="15.75" customHeight="1"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</row>
    <row r="410" ht="15.75" customHeight="1"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</row>
    <row r="411" ht="15.75" customHeight="1"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</row>
    <row r="412" ht="15.75" customHeight="1"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</row>
    <row r="413" ht="15.75" customHeight="1"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</row>
    <row r="414" ht="15.75" customHeight="1"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</row>
    <row r="415" ht="15.75" customHeight="1"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</row>
    <row r="416" ht="15.75" customHeight="1"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</row>
    <row r="417" ht="15.75" customHeight="1"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</row>
    <row r="418" ht="15.75" customHeight="1"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</row>
    <row r="419" ht="15.75" customHeight="1"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</row>
    <row r="420" ht="15.75" customHeight="1"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</row>
    <row r="421" ht="15.75" customHeight="1"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</row>
    <row r="422" ht="15.75" customHeight="1"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</row>
    <row r="423" ht="15.75" customHeight="1"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</row>
    <row r="424" ht="15.75" customHeight="1"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</row>
    <row r="425" ht="15.75" customHeight="1"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</row>
    <row r="426" ht="15.75" customHeight="1"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</row>
    <row r="427" ht="15.75" customHeight="1"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</row>
    <row r="428" ht="15.75" customHeight="1"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</row>
    <row r="429" ht="15.75" customHeight="1"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</row>
    <row r="430" ht="15.75" customHeight="1"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</row>
    <row r="431" ht="15.75" customHeight="1"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</row>
    <row r="432" ht="15.75" customHeight="1"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</row>
    <row r="433" ht="15.75" customHeight="1"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</row>
    <row r="434" ht="15.75" customHeight="1"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</row>
    <row r="435" ht="15.75" customHeight="1"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</row>
    <row r="436" ht="15.75" customHeight="1"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</row>
    <row r="437" ht="15.75" customHeight="1"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</row>
    <row r="438" ht="15.75" customHeight="1"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</row>
    <row r="439" ht="15.75" customHeight="1"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</row>
    <row r="440" ht="15.75" customHeight="1"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</row>
    <row r="441" ht="15.75" customHeight="1"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</row>
    <row r="442" ht="15.75" customHeight="1"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</row>
    <row r="443" ht="15.75" customHeight="1"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</row>
    <row r="444" ht="15.75" customHeight="1"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</row>
    <row r="445" ht="15.75" customHeight="1"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</row>
    <row r="446" ht="15.75" customHeight="1"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</row>
    <row r="447" ht="15.75" customHeight="1"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</row>
    <row r="448" ht="15.75" customHeight="1"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</row>
    <row r="449" ht="15.75" customHeight="1"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</row>
    <row r="450" ht="15.75" customHeight="1"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</row>
    <row r="451" ht="15.75" customHeight="1"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</row>
    <row r="452" ht="15.75" customHeight="1"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</row>
    <row r="453" ht="15.75" customHeight="1"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</row>
    <row r="454" ht="15.75" customHeight="1"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</row>
    <row r="455" ht="15.75" customHeight="1"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</row>
    <row r="456" ht="15.75" customHeight="1"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</row>
    <row r="457" ht="15.75" customHeight="1"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</row>
    <row r="458" ht="15.75" customHeight="1"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</row>
    <row r="459" ht="15.75" customHeight="1"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</row>
    <row r="460" ht="15.75" customHeight="1"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</row>
    <row r="461" ht="15.75" customHeight="1"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</row>
    <row r="462" ht="15.75" customHeight="1"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</row>
    <row r="463" ht="15.75" customHeight="1"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</row>
    <row r="464" ht="15.75" customHeight="1"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</row>
    <row r="465" ht="15.75" customHeight="1"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</row>
    <row r="466" ht="15.75" customHeight="1"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</row>
    <row r="467" ht="15.75" customHeight="1"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</row>
    <row r="468" ht="15.75" customHeight="1"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</row>
    <row r="469" ht="15.75" customHeight="1"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</row>
    <row r="470" ht="15.75" customHeight="1"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</row>
    <row r="471" ht="15.75" customHeight="1"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</row>
    <row r="472" ht="15.75" customHeight="1"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</row>
    <row r="473" ht="15.75" customHeight="1"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</row>
    <row r="474" ht="15.75" customHeight="1"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</row>
    <row r="475" ht="15.75" customHeight="1"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</row>
    <row r="476" ht="15.75" customHeight="1"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</row>
    <row r="477" ht="15.75" customHeight="1"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</row>
    <row r="478" ht="15.75" customHeight="1"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</row>
    <row r="479" ht="15.75" customHeight="1"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</row>
    <row r="480" ht="15.75" customHeight="1"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</row>
    <row r="481" ht="15.75" customHeight="1"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</row>
    <row r="482" ht="15.75" customHeight="1"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</row>
    <row r="483" ht="15.75" customHeight="1"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</row>
    <row r="484" ht="15.75" customHeight="1"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</row>
    <row r="485" ht="15.75" customHeight="1"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</row>
    <row r="486" ht="15.75" customHeight="1"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</row>
    <row r="487" ht="15.75" customHeight="1"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</row>
    <row r="488" ht="15.75" customHeight="1"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</row>
    <row r="489" ht="15.75" customHeight="1"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</row>
    <row r="490" ht="15.75" customHeight="1"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</row>
    <row r="491" ht="15.75" customHeight="1"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</row>
    <row r="492" ht="15.75" customHeight="1"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</row>
    <row r="493" ht="15.75" customHeight="1"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</row>
    <row r="494" ht="15.75" customHeight="1"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</row>
    <row r="495" ht="15.75" customHeight="1"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</row>
    <row r="496" ht="15.75" customHeight="1"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</row>
    <row r="497" ht="15.75" customHeight="1"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</row>
    <row r="498" ht="15.75" customHeight="1"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</row>
    <row r="499" ht="15.75" customHeight="1"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</row>
    <row r="500" ht="15.75" customHeight="1"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</row>
    <row r="501" ht="15.75" customHeight="1"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</row>
    <row r="502" ht="15.75" customHeight="1"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</row>
    <row r="503" ht="15.75" customHeight="1"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</row>
    <row r="504" ht="15.75" customHeight="1"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</row>
    <row r="505" ht="15.75" customHeight="1"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</row>
    <row r="506" ht="15.75" customHeight="1"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</row>
    <row r="507" ht="15.75" customHeight="1"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</row>
    <row r="508" ht="15.75" customHeight="1"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</row>
    <row r="509" ht="15.75" customHeight="1"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</row>
    <row r="510" ht="15.75" customHeight="1"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</row>
    <row r="511" ht="15.75" customHeight="1"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</row>
    <row r="512" ht="15.75" customHeight="1"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</row>
    <row r="513" ht="15.75" customHeight="1"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</row>
    <row r="514" ht="15.75" customHeight="1"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</row>
    <row r="515" ht="15.75" customHeight="1"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</row>
    <row r="516" ht="15.75" customHeight="1"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</row>
    <row r="517" ht="15.75" customHeight="1"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</row>
    <row r="518" ht="15.75" customHeight="1"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</row>
    <row r="519" ht="15.75" customHeight="1"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</row>
    <row r="520" ht="15.75" customHeight="1"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</row>
    <row r="521" ht="15.75" customHeight="1"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</row>
    <row r="522" ht="15.75" customHeight="1"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</row>
    <row r="523" ht="15.75" customHeight="1"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</row>
    <row r="524" ht="15.75" customHeight="1"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</row>
    <row r="525" ht="15.75" customHeight="1"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</row>
    <row r="526" ht="15.75" customHeight="1"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</row>
    <row r="527" ht="15.75" customHeight="1"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</row>
    <row r="528" ht="15.75" customHeight="1"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</row>
    <row r="529" ht="15.75" customHeight="1"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</row>
    <row r="530" ht="15.75" customHeight="1"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</row>
    <row r="531" ht="15.75" customHeight="1"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</row>
    <row r="532" ht="15.75" customHeight="1"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</row>
    <row r="533" ht="15.75" customHeight="1"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</row>
    <row r="534" ht="15.75" customHeight="1"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</row>
    <row r="535" ht="15.75" customHeight="1"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</row>
    <row r="536" ht="15.75" customHeight="1"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</row>
    <row r="537" ht="15.75" customHeight="1"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</row>
    <row r="538" ht="15.75" customHeight="1"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</row>
    <row r="539" ht="15.75" customHeight="1"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</row>
    <row r="540" ht="15.75" customHeight="1"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</row>
    <row r="541" ht="15.75" customHeight="1"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</row>
    <row r="542" ht="15.75" customHeight="1"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</row>
    <row r="543" ht="15.75" customHeight="1"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</row>
    <row r="544" ht="15.75" customHeight="1"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</row>
    <row r="545" ht="15.75" customHeight="1"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</row>
    <row r="546" ht="15.75" customHeight="1"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</row>
    <row r="547" ht="15.75" customHeight="1"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</row>
    <row r="548" ht="15.75" customHeight="1"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</row>
    <row r="549" ht="15.75" customHeight="1"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</row>
    <row r="550" ht="15.75" customHeight="1"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</row>
    <row r="551" ht="15.75" customHeight="1"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</row>
    <row r="552" ht="15.75" customHeight="1"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</row>
    <row r="553" ht="15.75" customHeight="1"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</row>
    <row r="554" ht="15.75" customHeight="1"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</row>
    <row r="555" ht="15.75" customHeight="1"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</row>
    <row r="556" ht="15.75" customHeight="1"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</row>
    <row r="557" ht="15.75" customHeight="1"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</row>
    <row r="558" ht="15.75" customHeight="1"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</row>
    <row r="559" ht="15.75" customHeight="1"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</row>
    <row r="560" ht="15.75" customHeight="1"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</row>
    <row r="561" ht="15.75" customHeight="1"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</row>
    <row r="562" ht="15.75" customHeight="1"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</row>
    <row r="563" ht="15.75" customHeight="1"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</row>
    <row r="564" ht="15.75" customHeight="1"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</row>
    <row r="565" ht="15.75" customHeight="1"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</row>
    <row r="566" ht="15.75" customHeight="1"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</row>
    <row r="567" ht="15.75" customHeight="1"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</row>
    <row r="568" ht="15.75" customHeight="1"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</row>
    <row r="569" ht="15.75" customHeight="1"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</row>
    <row r="570" ht="15.75" customHeight="1"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</row>
    <row r="571" ht="15.75" customHeight="1"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</row>
    <row r="572" ht="15.75" customHeight="1"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</row>
    <row r="573" ht="15.75" customHeight="1"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</row>
    <row r="574" ht="15.75" customHeight="1"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</row>
    <row r="575" ht="15.75" customHeight="1"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</row>
    <row r="576" ht="15.75" customHeight="1"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</row>
    <row r="577" ht="15.75" customHeight="1"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</row>
    <row r="578" ht="15.75" customHeight="1"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</row>
    <row r="579" ht="15.75" customHeight="1"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</row>
    <row r="580" ht="15.75" customHeight="1"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</row>
    <row r="581" ht="15.75" customHeight="1"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</row>
    <row r="582" ht="15.75" customHeight="1"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</row>
    <row r="583" ht="15.75" customHeight="1"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</row>
    <row r="584" ht="15.75" customHeight="1"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</row>
    <row r="585" ht="15.75" customHeight="1"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</row>
    <row r="586" ht="15.75" customHeight="1"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</row>
    <row r="587" ht="15.75" customHeight="1"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</row>
    <row r="588" ht="15.75" customHeight="1"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</row>
    <row r="589" ht="15.75" customHeight="1"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</row>
    <row r="590" ht="15.75" customHeight="1"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</row>
    <row r="591" ht="15.75" customHeight="1"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</row>
    <row r="592" ht="15.75" customHeight="1"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</row>
    <row r="593" ht="15.75" customHeight="1"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</row>
    <row r="594" ht="15.75" customHeight="1"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</row>
    <row r="595" ht="15.75" customHeight="1"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</row>
    <row r="596" ht="15.75" customHeight="1"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</row>
    <row r="597" ht="15.75" customHeight="1"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</row>
    <row r="598" ht="15.75" customHeight="1"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</row>
    <row r="599" ht="15.75" customHeight="1"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</row>
    <row r="600" ht="15.75" customHeight="1"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</row>
    <row r="601" ht="15.75" customHeight="1"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</row>
    <row r="602" ht="15.75" customHeight="1"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</row>
    <row r="603" ht="15.75" customHeight="1"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</row>
    <row r="604" ht="15.75" customHeight="1"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</row>
    <row r="605" ht="15.75" customHeight="1"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</row>
    <row r="606" ht="15.75" customHeight="1"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</row>
    <row r="607" ht="15.75" customHeight="1"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</row>
    <row r="608" ht="15.75" customHeight="1"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</row>
    <row r="609" ht="15.75" customHeight="1"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</row>
    <row r="610" ht="15.75" customHeight="1"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</row>
    <row r="611" ht="15.75" customHeight="1"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</row>
    <row r="612" ht="15.75" customHeight="1"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</row>
    <row r="613" ht="15.75" customHeight="1"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</row>
    <row r="614" ht="15.75" customHeight="1"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</row>
    <row r="615" ht="15.75" customHeight="1"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</row>
    <row r="616" ht="15.75" customHeight="1"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</row>
    <row r="617" ht="15.75" customHeight="1"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</row>
    <row r="618" ht="15.75" customHeight="1"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</row>
    <row r="619" ht="15.75" customHeight="1"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</row>
    <row r="620" ht="15.75" customHeight="1"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</row>
    <row r="621" ht="15.75" customHeight="1"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</row>
    <row r="622" ht="15.75" customHeight="1"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</row>
    <row r="623" ht="15.75" customHeight="1"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</row>
    <row r="624" ht="15.75" customHeight="1"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</row>
    <row r="625" ht="15.75" customHeight="1"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</row>
    <row r="626" ht="15.75" customHeight="1"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</row>
    <row r="627" ht="15.75" customHeight="1"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</row>
    <row r="628" ht="15.75" customHeight="1"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</row>
    <row r="629" ht="15.75" customHeight="1"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</row>
    <row r="630" ht="15.75" customHeight="1"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</row>
    <row r="631" ht="15.75" customHeight="1"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</row>
    <row r="632" ht="15.75" customHeight="1"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</row>
    <row r="633" ht="15.75" customHeight="1"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</row>
    <row r="634" ht="15.75" customHeight="1"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</row>
    <row r="635" ht="15.75" customHeight="1"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</row>
    <row r="636" ht="15.75" customHeight="1"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</row>
    <row r="637" ht="15.75" customHeight="1"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</row>
    <row r="638" ht="15.75" customHeight="1"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</row>
    <row r="639" ht="15.75" customHeight="1"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</row>
    <row r="640" ht="15.75" customHeight="1"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</row>
    <row r="641" ht="15.75" customHeight="1"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</row>
    <row r="642" ht="15.75" customHeight="1"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</row>
    <row r="643" ht="15.75" customHeight="1"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</row>
    <row r="644" ht="15.75" customHeight="1"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</row>
    <row r="645" ht="15.75" customHeight="1"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</row>
    <row r="646" ht="15.75" customHeight="1"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</row>
    <row r="647" ht="15.75" customHeight="1"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</row>
    <row r="648" ht="15.75" customHeight="1"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</row>
    <row r="649" ht="15.75" customHeight="1"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</row>
    <row r="650" ht="15.75" customHeight="1"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</row>
    <row r="651" ht="15.75" customHeight="1"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</row>
    <row r="652" ht="15.75" customHeight="1"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</row>
    <row r="653" ht="15.75" customHeight="1"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</row>
    <row r="654" ht="15.75" customHeight="1"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</row>
    <row r="655" ht="15.75" customHeight="1"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</row>
    <row r="656" ht="15.75" customHeight="1"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</row>
    <row r="657" ht="15.75" customHeight="1"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</row>
    <row r="658" ht="15.75" customHeight="1"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</row>
    <row r="659" ht="15.75" customHeight="1"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</row>
    <row r="660" ht="15.75" customHeight="1"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</row>
    <row r="661" ht="15.75" customHeight="1"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</row>
    <row r="662" ht="15.75" customHeight="1"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</row>
    <row r="663" ht="15.75" customHeight="1"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</row>
    <row r="664" ht="15.75" customHeight="1"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</row>
    <row r="665" ht="15.75" customHeight="1"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</row>
    <row r="666" ht="15.75" customHeight="1"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</row>
    <row r="667" ht="15.75" customHeight="1"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</row>
    <row r="668" ht="15.75" customHeight="1"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</row>
    <row r="669" ht="15.75" customHeight="1"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</row>
    <row r="670" ht="15.75" customHeight="1"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</row>
    <row r="671" ht="15.75" customHeight="1"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</row>
    <row r="672" ht="15.75" customHeight="1"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</row>
    <row r="673" ht="15.75" customHeight="1"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</row>
    <row r="674" ht="15.75" customHeight="1"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</row>
    <row r="675" ht="15.75" customHeight="1"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</row>
    <row r="676" ht="15.75" customHeight="1"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</row>
    <row r="677" ht="15.75" customHeight="1"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</row>
    <row r="678" ht="15.75" customHeight="1"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</row>
    <row r="679" ht="15.75" customHeight="1"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</row>
    <row r="680" ht="15.75" customHeight="1"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</row>
    <row r="681" ht="15.75" customHeight="1"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</row>
    <row r="682" ht="15.75" customHeight="1"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</row>
    <row r="683" ht="15.75" customHeight="1"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</row>
    <row r="684" ht="15.75" customHeight="1"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</row>
    <row r="685" ht="15.75" customHeight="1"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</row>
    <row r="686" ht="15.75" customHeight="1"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</row>
    <row r="687" ht="15.75" customHeight="1"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</row>
    <row r="688" ht="15.75" customHeight="1"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</row>
    <row r="689" ht="15.75" customHeight="1"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</row>
    <row r="690" ht="15.75" customHeight="1"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</row>
    <row r="691" ht="15.75" customHeight="1"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</row>
    <row r="692" ht="15.75" customHeight="1"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</row>
    <row r="693" ht="15.75" customHeight="1"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</row>
    <row r="694" ht="15.75" customHeight="1"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</row>
    <row r="695" ht="15.75" customHeight="1"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</row>
    <row r="696" ht="15.75" customHeight="1"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</row>
    <row r="697" ht="15.75" customHeight="1"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</row>
    <row r="698" ht="15.75" customHeight="1"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</row>
    <row r="699" ht="15.75" customHeight="1"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</row>
    <row r="700" ht="15.75" customHeight="1"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</row>
    <row r="701" ht="15.75" customHeight="1"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</row>
    <row r="702" ht="15.75" customHeight="1"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</row>
    <row r="703" ht="15.75" customHeight="1"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</row>
    <row r="704" ht="15.75" customHeight="1"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</row>
    <row r="705" ht="15.75" customHeight="1"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</row>
    <row r="706" ht="15.75" customHeight="1"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</row>
    <row r="707" ht="15.75" customHeight="1"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</row>
    <row r="708" ht="15.75" customHeight="1"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</row>
    <row r="709" ht="15.75" customHeight="1"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</row>
    <row r="710" ht="15.75" customHeight="1"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</row>
    <row r="711" ht="15.75" customHeight="1"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</row>
    <row r="712" ht="15.75" customHeight="1"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</row>
    <row r="713" ht="15.75" customHeight="1"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</row>
    <row r="714" ht="15.75" customHeight="1"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</row>
    <row r="715" ht="15.75" customHeight="1"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</row>
    <row r="716" ht="15.75" customHeight="1"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</row>
    <row r="717" ht="15.75" customHeight="1"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</row>
    <row r="718" ht="15.75" customHeight="1"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</row>
    <row r="719" ht="15.75" customHeight="1"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</row>
    <row r="720" ht="15.75" customHeight="1"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</row>
    <row r="721" ht="15.75" customHeight="1"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</row>
    <row r="722" ht="15.75" customHeight="1"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</row>
    <row r="723" ht="15.75" customHeight="1"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</row>
    <row r="724" ht="15.75" customHeight="1"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</row>
    <row r="725" ht="15.75" customHeight="1"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</row>
    <row r="726" ht="15.75" customHeight="1"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</row>
    <row r="727" ht="15.75" customHeight="1"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</row>
    <row r="728" ht="15.75" customHeight="1"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</row>
    <row r="729" ht="15.75" customHeight="1"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</row>
    <row r="730" ht="15.75" customHeight="1"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</row>
    <row r="731" ht="15.75" customHeight="1"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</row>
    <row r="732" ht="15.75" customHeight="1"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</row>
    <row r="733" ht="15.75" customHeight="1"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</row>
    <row r="734" ht="15.75" customHeight="1"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</row>
    <row r="735" ht="15.75" customHeight="1"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</row>
    <row r="736" ht="15.75" customHeight="1"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</row>
    <row r="737" ht="15.75" customHeight="1"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</row>
    <row r="738" ht="15.75" customHeight="1"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</row>
    <row r="739" ht="15.75" customHeight="1"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</row>
    <row r="740" ht="15.75" customHeight="1"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</row>
    <row r="741" ht="15.75" customHeight="1"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</row>
    <row r="742" ht="15.75" customHeight="1"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</row>
    <row r="743" ht="15.75" customHeight="1"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</row>
    <row r="744" ht="15.75" customHeight="1"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</row>
    <row r="745" ht="15.75" customHeight="1"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</row>
    <row r="746" ht="15.75" customHeight="1"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</row>
    <row r="747" ht="15.75" customHeight="1"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</row>
    <row r="748" ht="15.75" customHeight="1"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</row>
    <row r="749" ht="15.75" customHeight="1"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</row>
    <row r="750" ht="15.75" customHeight="1"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</row>
    <row r="751" ht="15.75" customHeight="1"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</row>
    <row r="752" ht="15.75" customHeight="1"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</row>
    <row r="753" ht="15.75" customHeight="1"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</row>
    <row r="754" ht="15.75" customHeight="1"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</row>
    <row r="755" ht="15.75" customHeight="1"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</row>
    <row r="756" ht="15.75" customHeight="1"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</row>
    <row r="757" ht="15.75" customHeight="1"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</row>
    <row r="758" ht="15.75" customHeight="1"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</row>
    <row r="759" ht="15.75" customHeight="1"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</row>
    <row r="760" ht="15.75" customHeight="1"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</row>
    <row r="761" ht="15.75" customHeight="1"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</row>
    <row r="762" ht="15.75" customHeight="1"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</row>
    <row r="763" ht="15.75" customHeight="1"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</row>
    <row r="764" ht="15.75" customHeight="1"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</row>
    <row r="765" ht="15.75" customHeight="1"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</row>
    <row r="766" ht="15.75" customHeight="1"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</row>
    <row r="767" ht="15.75" customHeight="1"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</row>
    <row r="768" ht="15.75" customHeight="1"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</row>
    <row r="769" ht="15.75" customHeight="1"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</row>
    <row r="770" ht="15.75" customHeight="1"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</row>
    <row r="771" ht="15.75" customHeight="1"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</row>
    <row r="772" ht="15.75" customHeight="1"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</row>
    <row r="773" ht="15.75" customHeight="1"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</row>
    <row r="774" ht="15.75" customHeight="1"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</row>
    <row r="775" ht="15.75" customHeight="1"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</row>
    <row r="776" ht="15.75" customHeight="1"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</row>
    <row r="777" ht="15.75" customHeight="1"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</row>
    <row r="778" ht="15.75" customHeight="1"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</row>
    <row r="779" ht="15.75" customHeight="1"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</row>
    <row r="780" ht="15.75" customHeight="1"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</row>
    <row r="781" ht="15.75" customHeight="1"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</row>
    <row r="782" ht="15.75" customHeight="1"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</row>
    <row r="783" ht="15.75" customHeight="1"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</row>
    <row r="784" ht="15.75" customHeight="1"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</row>
    <row r="785" ht="15.75" customHeight="1"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</row>
    <row r="786" ht="15.75" customHeight="1"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</row>
    <row r="787" ht="15.75" customHeight="1"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</row>
    <row r="788" ht="15.75" customHeight="1"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</row>
    <row r="789" ht="15.75" customHeight="1"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</row>
    <row r="790" ht="15.75" customHeight="1"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</row>
    <row r="791" ht="15.75" customHeight="1"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</row>
    <row r="792" ht="15.75" customHeight="1"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</row>
    <row r="793" ht="15.75" customHeight="1"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</row>
    <row r="794" ht="15.75" customHeight="1"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</row>
    <row r="795" ht="15.75" customHeight="1"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</row>
    <row r="796" ht="15.75" customHeight="1"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</row>
    <row r="797" ht="15.75" customHeight="1"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</row>
    <row r="798" ht="15.75" customHeight="1"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</row>
    <row r="799" ht="15.75" customHeight="1"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</row>
    <row r="800" ht="15.75" customHeight="1"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</row>
    <row r="801" ht="15.75" customHeight="1"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</row>
    <row r="802" ht="15.75" customHeight="1"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</row>
    <row r="803" ht="15.75" customHeight="1"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</row>
    <row r="804" ht="15.75" customHeight="1"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</row>
    <row r="805" ht="15.75" customHeight="1"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</row>
    <row r="806" ht="15.75" customHeight="1"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</row>
    <row r="807" ht="15.75" customHeight="1"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</row>
    <row r="808" ht="15.75" customHeight="1"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</row>
    <row r="809" ht="15.75" customHeight="1"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</row>
    <row r="810" ht="15.75" customHeight="1"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</row>
    <row r="811" ht="15.75" customHeight="1"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</row>
    <row r="812" ht="15.75" customHeight="1"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</row>
    <row r="813" ht="15.75" customHeight="1"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</row>
    <row r="814" ht="15.75" customHeight="1"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</row>
    <row r="815" ht="15.75" customHeight="1"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</row>
    <row r="816" ht="15.75" customHeight="1"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</row>
    <row r="817" ht="15.75" customHeight="1"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</row>
    <row r="818" ht="15.75" customHeight="1"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</row>
    <row r="819" ht="15.75" customHeight="1"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</row>
    <row r="820" ht="15.75" customHeight="1"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</row>
    <row r="821" ht="15.75" customHeight="1"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</row>
    <row r="822" ht="15.75" customHeight="1"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</row>
    <row r="823" ht="15.75" customHeight="1"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</row>
    <row r="824" ht="15.75" customHeight="1"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</row>
    <row r="825" ht="15.75" customHeight="1"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</row>
    <row r="826" ht="15.75" customHeight="1"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</row>
    <row r="827" ht="15.75" customHeight="1"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</row>
    <row r="828" ht="15.75" customHeight="1"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</row>
    <row r="829" ht="15.75" customHeight="1"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</row>
    <row r="830" ht="15.75" customHeight="1"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</row>
    <row r="831" ht="15.75" customHeight="1"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</row>
    <row r="832" ht="15.75" customHeight="1"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</row>
    <row r="833" ht="15.75" customHeight="1"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</row>
    <row r="834" ht="15.75" customHeight="1"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</row>
    <row r="835" ht="15.75" customHeight="1"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</row>
    <row r="836" ht="15.75" customHeight="1"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</row>
    <row r="837" ht="15.75" customHeight="1"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</row>
    <row r="838" ht="15.75" customHeight="1"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</row>
    <row r="839" ht="15.75" customHeight="1"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</row>
    <row r="840" ht="15.75" customHeight="1"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</row>
    <row r="841" ht="15.75" customHeight="1"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</row>
    <row r="842" ht="15.75" customHeight="1"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</row>
    <row r="843" ht="15.75" customHeight="1"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</row>
    <row r="844" ht="15.75" customHeight="1"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</row>
    <row r="845" ht="15.75" customHeight="1"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</row>
    <row r="846" ht="15.75" customHeight="1"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</row>
    <row r="847" ht="15.75" customHeight="1"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</row>
    <row r="848" ht="15.75" customHeight="1"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</row>
    <row r="849" ht="15.75" customHeight="1"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</row>
    <row r="850" ht="15.75" customHeight="1"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</row>
    <row r="851" ht="15.75" customHeight="1"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</row>
    <row r="852" ht="15.75" customHeight="1"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</row>
    <row r="853" ht="15.75" customHeight="1"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</row>
    <row r="854" ht="15.75" customHeight="1"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</row>
    <row r="855" ht="15.75" customHeight="1"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</row>
    <row r="856" ht="15.75" customHeight="1"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</row>
    <row r="857" ht="15.75" customHeight="1"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</row>
    <row r="858" ht="15.75" customHeight="1"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</row>
    <row r="859" ht="15.75" customHeight="1"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</row>
    <row r="860" ht="15.75" customHeight="1"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</row>
    <row r="861" ht="15.75" customHeight="1"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</row>
    <row r="862" ht="15.75" customHeight="1"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</row>
    <row r="863" ht="15.75" customHeight="1"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</row>
    <row r="864" ht="15.75" customHeight="1"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</row>
    <row r="865" ht="15.75" customHeight="1"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</row>
    <row r="866" ht="15.75" customHeight="1"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</row>
    <row r="867" ht="15.75" customHeight="1"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</row>
    <row r="868" ht="15.75" customHeight="1"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</row>
    <row r="869" ht="15.75" customHeight="1"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</row>
    <row r="870" ht="15.75" customHeight="1"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</row>
    <row r="871" ht="15.75" customHeight="1"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</row>
    <row r="872" ht="15.75" customHeight="1"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</row>
    <row r="873" ht="15.75" customHeight="1"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</row>
    <row r="874" ht="15.75" customHeight="1"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</row>
    <row r="875" ht="15.75" customHeight="1"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</row>
    <row r="876" ht="15.75" customHeight="1"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</row>
    <row r="877" ht="15.75" customHeight="1"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</row>
    <row r="878" ht="15.75" customHeight="1"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</row>
    <row r="879" ht="15.75" customHeight="1"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</row>
    <row r="880" ht="15.75" customHeight="1"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</row>
    <row r="881" ht="15.75" customHeight="1"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</row>
    <row r="882" ht="15.75" customHeight="1"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</row>
    <row r="883" ht="15.75" customHeight="1"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</row>
    <row r="884" ht="15.75" customHeight="1"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</row>
    <row r="885" ht="15.75" customHeight="1"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</row>
    <row r="886" ht="15.75" customHeight="1"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</row>
    <row r="887" ht="15.75" customHeight="1"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</row>
    <row r="888" ht="15.75" customHeight="1"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</row>
    <row r="889" ht="15.75" customHeight="1"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</row>
    <row r="890" ht="15.75" customHeight="1"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</row>
    <row r="891" ht="15.75" customHeight="1"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</row>
    <row r="892" ht="15.75" customHeight="1"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</row>
    <row r="893" ht="15.75" customHeight="1"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</row>
    <row r="894" ht="15.75" customHeight="1"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</row>
    <row r="895" ht="15.75" customHeight="1"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</row>
    <row r="896" ht="15.75" customHeight="1"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</row>
    <row r="897" ht="15.75" customHeight="1"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</row>
    <row r="898" ht="15.75" customHeight="1"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</row>
    <row r="899" ht="15.75" customHeight="1"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</row>
    <row r="900" ht="15.75" customHeight="1"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</row>
    <row r="901" ht="15.75" customHeight="1"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</row>
    <row r="902" ht="15.75" customHeight="1"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</row>
    <row r="903" ht="15.75" customHeight="1"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</row>
    <row r="904" ht="15.75" customHeight="1"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</row>
    <row r="905" ht="15.75" customHeight="1"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</row>
    <row r="906" ht="15.75" customHeight="1"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</row>
    <row r="907" ht="15.75" customHeight="1"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</row>
    <row r="908" ht="15.75" customHeight="1"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</row>
    <row r="909" ht="15.75" customHeight="1"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</row>
    <row r="910" ht="15.75" customHeight="1"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</row>
    <row r="911" ht="15.75" customHeight="1"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</row>
    <row r="912" ht="15.75" customHeight="1"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</row>
    <row r="913" ht="15.75" customHeight="1"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</row>
    <row r="914" ht="15.75" customHeight="1"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</row>
    <row r="915" ht="15.75" customHeight="1"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</row>
    <row r="916" ht="15.75" customHeight="1"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</row>
    <row r="917" ht="15.75" customHeight="1"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</row>
    <row r="918" ht="15.75" customHeight="1"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</row>
    <row r="919" ht="15.75" customHeight="1"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</row>
    <row r="920" ht="15.75" customHeight="1"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</row>
    <row r="921" ht="15.75" customHeight="1"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</row>
    <row r="922" ht="15.75" customHeight="1"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</row>
    <row r="923" ht="15.75" customHeight="1"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</row>
    <row r="924" ht="15.75" customHeight="1"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</row>
    <row r="925" ht="15.75" customHeight="1"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</row>
    <row r="926" ht="15.75" customHeight="1"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</row>
    <row r="927" ht="15.75" customHeight="1"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</row>
    <row r="928" ht="15.75" customHeight="1"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</row>
    <row r="929" ht="15.75" customHeight="1"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</row>
    <row r="930" ht="15.75" customHeight="1"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</row>
    <row r="931" ht="15.75" customHeight="1"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</row>
    <row r="932" ht="15.75" customHeight="1"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</row>
    <row r="933" ht="15.75" customHeight="1"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</row>
    <row r="934" ht="15.75" customHeight="1"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</row>
    <row r="935" ht="15.75" customHeight="1"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</row>
    <row r="936" ht="15.75" customHeight="1"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</row>
    <row r="937" ht="15.75" customHeight="1"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</row>
    <row r="938" ht="15.75" customHeight="1"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</row>
    <row r="939" ht="15.75" customHeight="1"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</row>
    <row r="940" ht="15.75" customHeight="1"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</row>
    <row r="941" ht="15.75" customHeight="1"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</row>
    <row r="942" ht="15.75" customHeight="1"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</row>
    <row r="943" ht="15.75" customHeight="1"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</row>
    <row r="944" ht="15.75" customHeight="1"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</row>
    <row r="945" ht="15.75" customHeight="1"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</row>
    <row r="946" ht="15.75" customHeight="1"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</row>
    <row r="947" ht="15.75" customHeight="1"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</row>
    <row r="948" ht="15.75" customHeight="1"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</row>
    <row r="949" ht="15.75" customHeight="1"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</row>
    <row r="950" ht="15.75" customHeight="1"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</row>
    <row r="951" ht="15.75" customHeight="1"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</row>
    <row r="952" ht="15.75" customHeight="1"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</row>
    <row r="953" ht="15.75" customHeight="1"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</row>
    <row r="954" ht="15.75" customHeight="1"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</row>
    <row r="955" ht="15.75" customHeight="1"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</row>
    <row r="956" ht="15.75" customHeight="1"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</row>
    <row r="957" ht="15.75" customHeight="1"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</row>
    <row r="958" ht="15.75" customHeight="1"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</row>
    <row r="959" ht="15.75" customHeight="1"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</row>
    <row r="960" ht="15.75" customHeight="1"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</row>
    <row r="961" ht="15.75" customHeight="1"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</row>
    <row r="962" ht="15.75" customHeight="1"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</row>
    <row r="963" ht="15.75" customHeight="1"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</row>
    <row r="964" ht="15.75" customHeight="1"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</row>
    <row r="965" ht="15.75" customHeight="1"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</row>
    <row r="966" ht="15.75" customHeight="1"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</row>
    <row r="967" ht="15.75" customHeight="1"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</row>
    <row r="968" ht="15.75" customHeight="1"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</row>
    <row r="969" ht="15.75" customHeight="1"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</row>
    <row r="970" ht="15.75" customHeight="1"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</row>
    <row r="971" ht="15.75" customHeight="1"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</row>
    <row r="972" ht="15.75" customHeight="1"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</row>
    <row r="973" ht="15.75" customHeight="1"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</row>
    <row r="974" ht="15.75" customHeight="1"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</row>
    <row r="975" ht="15.75" customHeight="1"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</row>
    <row r="976" ht="15.75" customHeight="1"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</row>
    <row r="977" ht="15.75" customHeight="1"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</row>
    <row r="978" ht="15.75" customHeight="1"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</row>
    <row r="979" ht="15.75" customHeight="1"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</row>
    <row r="980" ht="15.75" customHeight="1"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</row>
    <row r="981" ht="15.75" customHeight="1"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</row>
    <row r="982" ht="15.75" customHeight="1"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</row>
    <row r="983" ht="15.75" customHeight="1"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</row>
    <row r="984" ht="15.75" customHeight="1"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</row>
    <row r="985" ht="15.75" customHeight="1"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</row>
    <row r="986" ht="15.75" customHeight="1"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</row>
    <row r="987" ht="15.75" customHeight="1"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</row>
    <row r="988" ht="15.75" customHeight="1"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</row>
    <row r="989" ht="15.75" customHeight="1"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</row>
    <row r="990" ht="15.75" customHeight="1"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</row>
    <row r="991" ht="15.75" customHeight="1"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</row>
    <row r="992" ht="15.75" customHeight="1"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</row>
    <row r="993" ht="15.75" customHeight="1"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</row>
    <row r="994" ht="15.75" customHeight="1"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</row>
    <row r="995" ht="15.75" customHeight="1"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</row>
    <row r="996" ht="15.75" customHeight="1"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</row>
    <row r="997" ht="15.75" customHeight="1"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</row>
    <row r="998" ht="15.75" customHeight="1"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</row>
    <row r="999" ht="15.75" customHeight="1"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</row>
    <row r="1000" ht="15.75" customHeight="1"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</row>
  </sheetData>
  <autoFilter ref="$A$3:$BK$216">
    <filterColumn colId="14">
      <filters>
        <filter val="Yes"/>
      </filters>
    </filterColumn>
    <sortState ref="A3:BK216">
      <sortCondition descending="1" sortBy="cellColor" ref="C3:C216" dxfId="1"/>
      <sortCondition descending="1" sortBy="cellColor" ref="E3:E216" dxfId="1"/>
      <sortCondition descending="1" sortBy="cellColor" ref="I3:I216" dxfId="1"/>
      <sortCondition descending="1" sortBy="cellColor" ref="G3:G216" dxfId="1"/>
      <sortCondition ref="A3:A216"/>
    </sortState>
  </autoFilter>
  <mergeCells count="1">
    <mergeCell ref="G2:I2"/>
  </mergeCells>
  <printOptions/>
  <pageMargins bottom="0.75" footer="0.0" header="0.0" left="0.7" right="0.7" top="0.75"/>
  <pageSetup fitToHeight="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21.38"/>
  </cols>
  <sheetData>
    <row r="1">
      <c r="A1" s="108" t="s">
        <v>245</v>
      </c>
      <c r="B1" s="108" t="s">
        <v>246</v>
      </c>
      <c r="C1" s="108"/>
      <c r="D1" s="108" t="s">
        <v>247</v>
      </c>
      <c r="E1" s="108" t="s">
        <v>248</v>
      </c>
      <c r="F1" s="109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>
      <c r="A2" s="111" t="s">
        <v>249</v>
      </c>
      <c r="B2" s="110" t="s">
        <v>250</v>
      </c>
      <c r="C2" s="111" t="str">
        <f t="shared" ref="C2:C3" si="1">A2&amp;""&amp;B2</f>
        <v>Adelina Siegert</v>
      </c>
      <c r="D2" s="111" t="s">
        <v>251</v>
      </c>
      <c r="E2" s="112">
        <v>75.0</v>
      </c>
      <c r="F2" s="113" t="s">
        <v>252</v>
      </c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>
      <c r="A3" s="111" t="s">
        <v>253</v>
      </c>
      <c r="B3" s="110" t="s">
        <v>254</v>
      </c>
      <c r="C3" s="111" t="str">
        <f t="shared" si="1"/>
        <v>Amerie tipton</v>
      </c>
      <c r="D3" s="111" t="s">
        <v>251</v>
      </c>
      <c r="E3" s="112">
        <v>25.0</v>
      </c>
      <c r="F3" s="113" t="s">
        <v>252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>
      <c r="A4" s="114" t="s">
        <v>255</v>
      </c>
      <c r="B4" s="114" t="s">
        <v>256</v>
      </c>
      <c r="C4" s="111" t="str">
        <f t="shared" ref="C4:C6" si="2">A4&amp;" "&amp;B4</f>
        <v>Blair Phipps</v>
      </c>
      <c r="D4" s="114" t="s">
        <v>257</v>
      </c>
      <c r="E4" s="115">
        <v>25.0</v>
      </c>
      <c r="F4" s="114" t="s">
        <v>252</v>
      </c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>
      <c r="A5" s="111" t="s">
        <v>258</v>
      </c>
      <c r="B5" s="111" t="s">
        <v>259</v>
      </c>
      <c r="C5" s="111" t="str">
        <f t="shared" si="2"/>
        <v>Bodi Gravitt</v>
      </c>
      <c r="D5" s="111" t="s">
        <v>257</v>
      </c>
      <c r="E5" s="116">
        <v>25.0</v>
      </c>
      <c r="F5" s="111" t="s">
        <v>252</v>
      </c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>
      <c r="A6" s="114" t="s">
        <v>260</v>
      </c>
      <c r="B6" s="114" t="s">
        <v>261</v>
      </c>
      <c r="C6" s="111" t="str">
        <f t="shared" si="2"/>
        <v>Braxton Whaley</v>
      </c>
      <c r="D6" s="114" t="s">
        <v>257</v>
      </c>
      <c r="E6" s="117">
        <v>25.0</v>
      </c>
      <c r="F6" s="111" t="s">
        <v>252</v>
      </c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>
      <c r="A7" s="114" t="s">
        <v>262</v>
      </c>
      <c r="B7" s="118" t="s">
        <v>263</v>
      </c>
      <c r="C7" s="111" t="str">
        <f t="shared" ref="C7:C9" si="3">A7&amp;""&amp;B7</f>
        <v>Breleigh Buckles</v>
      </c>
      <c r="D7" s="114" t="s">
        <v>257</v>
      </c>
      <c r="E7" s="117">
        <v>25.0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>
      <c r="A8" s="111" t="s">
        <v>264</v>
      </c>
      <c r="B8" s="110" t="s">
        <v>265</v>
      </c>
      <c r="C8" s="111" t="str">
        <f t="shared" si="3"/>
        <v>Brody Horton</v>
      </c>
      <c r="D8" s="111" t="s">
        <v>251</v>
      </c>
      <c r="E8" s="112">
        <v>25.0</v>
      </c>
      <c r="F8" s="113" t="s">
        <v>252</v>
      </c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>
      <c r="A9" s="111" t="s">
        <v>266</v>
      </c>
      <c r="B9" s="111" t="s">
        <v>267</v>
      </c>
      <c r="C9" s="111" t="str">
        <f t="shared" si="3"/>
        <v>Bryleigh Dodd</v>
      </c>
      <c r="D9" s="111" t="s">
        <v>251</v>
      </c>
      <c r="E9" s="112">
        <v>50.0</v>
      </c>
      <c r="F9" s="113" t="s">
        <v>252</v>
      </c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>
      <c r="A10" s="111" t="s">
        <v>268</v>
      </c>
      <c r="B10" s="111" t="s">
        <v>269</v>
      </c>
      <c r="C10" s="111" t="str">
        <f t="shared" ref="C10:C12" si="4">A10&amp;" "&amp;B10</f>
        <v>Callie Sprayberry</v>
      </c>
      <c r="D10" s="111" t="s">
        <v>251</v>
      </c>
      <c r="E10" s="112">
        <v>25.0</v>
      </c>
      <c r="F10" s="113" t="s">
        <v>252</v>
      </c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>
      <c r="A11" s="114" t="s">
        <v>257</v>
      </c>
      <c r="B11" s="114" t="s">
        <v>270</v>
      </c>
      <c r="C11" s="111" t="str">
        <f t="shared" si="4"/>
        <v>Cash Smith</v>
      </c>
      <c r="D11" s="114" t="s">
        <v>271</v>
      </c>
      <c r="E11" s="117">
        <v>25.0</v>
      </c>
      <c r="F11" s="114" t="s">
        <v>252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>
      <c r="A12" s="114" t="s">
        <v>272</v>
      </c>
      <c r="B12" s="114" t="s">
        <v>273</v>
      </c>
      <c r="C12" s="111" t="str">
        <f t="shared" si="4"/>
        <v>Cedar Ray Hollis</v>
      </c>
      <c r="D12" s="114" t="s">
        <v>257</v>
      </c>
      <c r="E12" s="117">
        <v>25.0</v>
      </c>
      <c r="F12" s="114" t="s">
        <v>252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3">
      <c r="A13" s="111" t="s">
        <v>274</v>
      </c>
      <c r="B13" s="111" t="s">
        <v>275</v>
      </c>
      <c r="C13" s="111" t="str">
        <f>A13&amp;""&amp;B13</f>
        <v>Colby White</v>
      </c>
      <c r="D13" s="111" t="s">
        <v>257</v>
      </c>
      <c r="E13" s="116">
        <v>25.0</v>
      </c>
      <c r="F13" s="111" t="s">
        <v>257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</row>
    <row r="14">
      <c r="A14" s="119" t="s">
        <v>276</v>
      </c>
      <c r="B14" s="119" t="s">
        <v>277</v>
      </c>
      <c r="C14" s="111" t="str">
        <f>A14&amp;" "&amp;B14</f>
        <v>Coleman Webb</v>
      </c>
      <c r="D14" s="119" t="s">
        <v>257</v>
      </c>
      <c r="E14" s="120">
        <v>25.0</v>
      </c>
      <c r="F14" s="119" t="s">
        <v>252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>
      <c r="A15" s="111" t="s">
        <v>278</v>
      </c>
      <c r="B15" s="111" t="s">
        <v>277</v>
      </c>
      <c r="C15" s="111" t="str">
        <f t="shared" ref="C15:C16" si="5">A15&amp;""&amp;B15</f>
        <v>Coleman Webb</v>
      </c>
      <c r="D15" s="111" t="s">
        <v>257</v>
      </c>
      <c r="E15" s="116">
        <v>50.0</v>
      </c>
      <c r="F15" s="111" t="s">
        <v>257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>
      <c r="A16" s="111" t="s">
        <v>279</v>
      </c>
      <c r="B16" s="111" t="s">
        <v>280</v>
      </c>
      <c r="C16" s="111" t="str">
        <f t="shared" si="5"/>
        <v>Colt Farrer</v>
      </c>
      <c r="D16" s="111" t="s">
        <v>281</v>
      </c>
      <c r="E16" s="121">
        <v>25.0</v>
      </c>
      <c r="F16" s="111" t="s">
        <v>252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>
      <c r="A17" s="111" t="s">
        <v>279</v>
      </c>
      <c r="B17" s="111" t="s">
        <v>282</v>
      </c>
      <c r="C17" s="81" t="s">
        <v>40</v>
      </c>
      <c r="D17" s="111" t="s">
        <v>251</v>
      </c>
      <c r="E17" s="112">
        <v>100.0</v>
      </c>
      <c r="F17" s="113" t="s">
        <v>252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>
      <c r="A18" s="111" t="s">
        <v>279</v>
      </c>
      <c r="B18" s="111" t="s">
        <v>275</v>
      </c>
      <c r="C18" s="111" t="str">
        <f>A18&amp;""&amp;B18</f>
        <v>Colt White</v>
      </c>
      <c r="D18" s="111" t="s">
        <v>257</v>
      </c>
      <c r="E18" s="116">
        <v>25.0</v>
      </c>
      <c r="F18" s="111" t="s">
        <v>257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</row>
    <row r="19">
      <c r="A19" s="111" t="s">
        <v>283</v>
      </c>
      <c r="B19" s="111" t="s">
        <v>284</v>
      </c>
      <c r="C19" s="111" t="str">
        <f>A19&amp;" "&amp;B19</f>
        <v>Conner Wilbanks</v>
      </c>
      <c r="D19" s="111" t="s">
        <v>257</v>
      </c>
      <c r="E19" s="121">
        <v>25.0</v>
      </c>
      <c r="F19" s="111" t="s">
        <v>252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</row>
    <row r="20">
      <c r="A20" s="111" t="s">
        <v>285</v>
      </c>
      <c r="B20" s="111" t="s">
        <v>284</v>
      </c>
      <c r="C20" s="111" t="str">
        <f>A20&amp;""&amp;B20</f>
        <v>Cora Wilbanks</v>
      </c>
      <c r="D20" s="111" t="s">
        <v>257</v>
      </c>
      <c r="E20" s="121">
        <v>25.0</v>
      </c>
      <c r="F20" s="111" t="s">
        <v>252</v>
      </c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</row>
    <row r="21">
      <c r="A21" s="114" t="s">
        <v>286</v>
      </c>
      <c r="B21" s="114" t="s">
        <v>287</v>
      </c>
      <c r="C21" s="111" t="str">
        <f t="shared" ref="C21:C22" si="6">A21&amp;" "&amp;B21</f>
        <v>Corleybett Haslerig</v>
      </c>
      <c r="D21" s="114" t="s">
        <v>257</v>
      </c>
      <c r="E21" s="115">
        <v>25.0</v>
      </c>
      <c r="F21" s="114" t="s">
        <v>257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</row>
    <row r="22">
      <c r="A22" s="110" t="s">
        <v>288</v>
      </c>
      <c r="B22" s="110" t="s">
        <v>289</v>
      </c>
      <c r="C22" s="111" t="str">
        <f t="shared" si="6"/>
        <v>Cruz Wilson</v>
      </c>
      <c r="D22" s="111" t="s">
        <v>251</v>
      </c>
      <c r="E22" s="112">
        <v>25.0</v>
      </c>
      <c r="F22" s="113" t="s">
        <v>252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</row>
    <row r="23">
      <c r="A23" s="114" t="s">
        <v>290</v>
      </c>
      <c r="B23" s="114" t="s">
        <v>291</v>
      </c>
      <c r="C23" s="111" t="str">
        <f t="shared" ref="C23:C25" si="7">A23&amp;""&amp;B23</f>
        <v>Devin Lecroy</v>
      </c>
      <c r="D23" s="114" t="s">
        <v>257</v>
      </c>
      <c r="E23" s="115">
        <v>25.0</v>
      </c>
      <c r="F23" s="114" t="s">
        <v>252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>
      <c r="A24" s="111" t="s">
        <v>292</v>
      </c>
      <c r="B24" s="111" t="s">
        <v>293</v>
      </c>
      <c r="C24" s="111" t="str">
        <f t="shared" si="7"/>
        <v>Elijah Lewis</v>
      </c>
      <c r="D24" s="111" t="s">
        <v>251</v>
      </c>
      <c r="E24" s="112">
        <v>75.0</v>
      </c>
      <c r="F24" s="113" t="s">
        <v>252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>
      <c r="A25" s="119" t="s">
        <v>294</v>
      </c>
      <c r="B25" s="119" t="s">
        <v>289</v>
      </c>
      <c r="C25" s="111" t="str">
        <f t="shared" si="7"/>
        <v>Eliza Wilson</v>
      </c>
      <c r="D25" s="119" t="s">
        <v>257</v>
      </c>
      <c r="E25" s="120">
        <v>75.0</v>
      </c>
      <c r="F25" s="111" t="s">
        <v>257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</row>
    <row r="26">
      <c r="A26" s="114" t="s">
        <v>295</v>
      </c>
      <c r="B26" s="114" t="s">
        <v>296</v>
      </c>
      <c r="C26" s="111" t="str">
        <f>A26&amp;" "&amp;B26</f>
        <v>Ella Townsend </v>
      </c>
      <c r="D26" s="114" t="s">
        <v>257</v>
      </c>
      <c r="E26" s="115">
        <v>25.0</v>
      </c>
      <c r="F26" s="114" t="s">
        <v>257</v>
      </c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</row>
    <row r="27">
      <c r="A27" s="114" t="s">
        <v>297</v>
      </c>
      <c r="B27" s="114" t="s">
        <v>298</v>
      </c>
      <c r="C27" s="111" t="str">
        <f t="shared" ref="C27:C28" si="8">A27&amp;""&amp;B27</f>
        <v>Ellie Westbrook</v>
      </c>
      <c r="D27" s="114" t="s">
        <v>257</v>
      </c>
      <c r="E27" s="117">
        <v>25.0</v>
      </c>
      <c r="F27" s="114" t="s">
        <v>252</v>
      </c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</row>
    <row r="28">
      <c r="A28" s="111" t="s">
        <v>299</v>
      </c>
      <c r="B28" s="110" t="s">
        <v>300</v>
      </c>
      <c r="C28" s="111" t="str">
        <f t="shared" si="8"/>
        <v>Ellis Stanley</v>
      </c>
      <c r="D28" s="111" t="s">
        <v>251</v>
      </c>
      <c r="E28" s="112">
        <v>100.0</v>
      </c>
      <c r="F28" s="113" t="s">
        <v>252</v>
      </c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</row>
    <row r="29">
      <c r="A29" s="114" t="s">
        <v>301</v>
      </c>
      <c r="B29" s="114" t="s">
        <v>302</v>
      </c>
      <c r="C29" s="111" t="str">
        <f>A29&amp;" "&amp;B29</f>
        <v>Emmie Reed</v>
      </c>
      <c r="D29" s="114" t="s">
        <v>257</v>
      </c>
      <c r="E29" s="115">
        <v>25.0</v>
      </c>
      <c r="F29" s="111" t="s">
        <v>257</v>
      </c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</row>
    <row r="30">
      <c r="A30" s="114" t="s">
        <v>303</v>
      </c>
      <c r="B30" s="118" t="s">
        <v>304</v>
      </c>
      <c r="C30" s="111" t="str">
        <f>A30&amp;""&amp;B30</f>
        <v>Evelyn Mae Lutz</v>
      </c>
      <c r="D30" s="114" t="s">
        <v>257</v>
      </c>
      <c r="E30" s="117">
        <v>25.0</v>
      </c>
      <c r="F30" s="111" t="s">
        <v>252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</row>
    <row r="31">
      <c r="A31" s="111" t="s">
        <v>305</v>
      </c>
      <c r="B31" s="111" t="s">
        <v>306</v>
      </c>
      <c r="C31" s="111" t="str">
        <f t="shared" ref="C31:C33" si="9">A31&amp;" "&amp;B31</f>
        <v>Garrett Rogers</v>
      </c>
      <c r="D31" s="111" t="s">
        <v>257</v>
      </c>
      <c r="E31" s="116">
        <v>75.0</v>
      </c>
      <c r="F31" s="111" t="s">
        <v>252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</row>
    <row r="32">
      <c r="A32" s="111" t="s">
        <v>307</v>
      </c>
      <c r="B32" s="111" t="s">
        <v>308</v>
      </c>
      <c r="C32" s="111" t="str">
        <f t="shared" si="9"/>
        <v>Georgia Gracy</v>
      </c>
      <c r="D32" s="111" t="s">
        <v>257</v>
      </c>
      <c r="E32" s="116">
        <v>25.0</v>
      </c>
      <c r="F32" s="111" t="s">
        <v>252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</row>
    <row r="33">
      <c r="A33" s="114" t="s">
        <v>309</v>
      </c>
      <c r="B33" s="114" t="s">
        <v>310</v>
      </c>
      <c r="C33" s="111" t="str">
        <f t="shared" si="9"/>
        <v>Graylynn Underwood</v>
      </c>
      <c r="D33" s="114" t="s">
        <v>257</v>
      </c>
      <c r="E33" s="115">
        <v>150.0</v>
      </c>
      <c r="F33" s="111" t="s">
        <v>252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</row>
    <row r="34">
      <c r="A34" s="111" t="s">
        <v>311</v>
      </c>
      <c r="B34" s="111" t="s">
        <v>312</v>
      </c>
      <c r="C34" s="111" t="str">
        <f t="shared" ref="C34:C44" si="10">A34&amp;""&amp;B34</f>
        <v>Hadley Kittle</v>
      </c>
      <c r="D34" s="111" t="s">
        <v>313</v>
      </c>
      <c r="E34" s="116">
        <v>25.0</v>
      </c>
      <c r="F34" s="111" t="s">
        <v>252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</row>
    <row r="35">
      <c r="A35" s="114" t="s">
        <v>311</v>
      </c>
      <c r="B35" s="114" t="s">
        <v>314</v>
      </c>
      <c r="C35" s="111" t="str">
        <f t="shared" si="10"/>
        <v>Hadley Little</v>
      </c>
      <c r="D35" s="114" t="s">
        <v>251</v>
      </c>
      <c r="E35" s="117">
        <v>25.0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</row>
    <row r="36">
      <c r="A36" s="111" t="s">
        <v>315</v>
      </c>
      <c r="B36" s="110" t="s">
        <v>316</v>
      </c>
      <c r="C36" s="111" t="str">
        <f t="shared" si="10"/>
        <v>Harmon Harris</v>
      </c>
      <c r="D36" s="111" t="s">
        <v>251</v>
      </c>
      <c r="E36" s="112">
        <v>25.0</v>
      </c>
      <c r="F36" s="113" t="s">
        <v>252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</row>
    <row r="37">
      <c r="A37" s="111" t="s">
        <v>317</v>
      </c>
      <c r="B37" s="111" t="s">
        <v>318</v>
      </c>
      <c r="C37" s="111" t="str">
        <f t="shared" si="10"/>
        <v>Harper Buddin</v>
      </c>
      <c r="D37" s="111" t="s">
        <v>257</v>
      </c>
      <c r="E37" s="116">
        <v>100.0</v>
      </c>
      <c r="F37" s="111" t="s">
        <v>252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>
      <c r="A38" s="111" t="s">
        <v>317</v>
      </c>
      <c r="B38" s="111" t="s">
        <v>319</v>
      </c>
      <c r="C38" s="111" t="str">
        <f t="shared" si="10"/>
        <v>Harper Patterson</v>
      </c>
      <c r="D38" s="111" t="s">
        <v>257</v>
      </c>
      <c r="E38" s="116">
        <v>25.0</v>
      </c>
      <c r="F38" s="111" t="s">
        <v>252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>
      <c r="A39" s="111" t="s">
        <v>320</v>
      </c>
      <c r="B39" s="110" t="s">
        <v>316</v>
      </c>
      <c r="C39" s="111" t="str">
        <f t="shared" si="10"/>
        <v>Hartley Harris</v>
      </c>
      <c r="D39" s="111" t="s">
        <v>251</v>
      </c>
      <c r="E39" s="112">
        <v>25.0</v>
      </c>
      <c r="F39" s="113" t="s">
        <v>252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>
      <c r="A40" s="111" t="s">
        <v>321</v>
      </c>
      <c r="B40" s="110" t="s">
        <v>322</v>
      </c>
      <c r="C40" s="111" t="str">
        <f t="shared" si="10"/>
        <v>Hayzen Drain</v>
      </c>
      <c r="D40" s="111" t="s">
        <v>251</v>
      </c>
      <c r="E40" s="112">
        <v>25.0</v>
      </c>
      <c r="F40" s="113" t="s">
        <v>252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</row>
    <row r="41">
      <c r="A41" s="114" t="s">
        <v>323</v>
      </c>
      <c r="B41" s="114" t="s">
        <v>324</v>
      </c>
      <c r="C41" s="111" t="str">
        <f t="shared" si="10"/>
        <v>Haze Podskoc</v>
      </c>
      <c r="D41" s="114" t="s">
        <v>281</v>
      </c>
      <c r="E41" s="115">
        <v>25.0</v>
      </c>
      <c r="F41" s="114" t="s">
        <v>281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</row>
    <row r="42">
      <c r="A42" s="111" t="s">
        <v>325</v>
      </c>
      <c r="B42" s="111" t="s">
        <v>326</v>
      </c>
      <c r="C42" s="111" t="str">
        <f t="shared" si="10"/>
        <v>Hazel Newbold</v>
      </c>
      <c r="D42" s="111" t="s">
        <v>251</v>
      </c>
      <c r="E42" s="112">
        <v>50.0</v>
      </c>
      <c r="F42" s="113" t="s">
        <v>252</v>
      </c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</row>
    <row r="43">
      <c r="A43" s="111" t="s">
        <v>327</v>
      </c>
      <c r="B43" s="110" t="s">
        <v>250</v>
      </c>
      <c r="C43" s="111" t="str">
        <f t="shared" si="10"/>
        <v>Isabela Siegert</v>
      </c>
      <c r="D43" s="111" t="s">
        <v>251</v>
      </c>
      <c r="E43" s="112">
        <v>75.0</v>
      </c>
      <c r="F43" s="113" t="s">
        <v>252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</row>
    <row r="44">
      <c r="A44" s="111" t="s">
        <v>328</v>
      </c>
      <c r="B44" s="110" t="s">
        <v>329</v>
      </c>
      <c r="C44" s="111" t="str">
        <f t="shared" si="10"/>
        <v>Jacob Brazell</v>
      </c>
      <c r="D44" s="111" t="s">
        <v>251</v>
      </c>
      <c r="E44" s="112">
        <v>125.0</v>
      </c>
      <c r="F44" s="113" t="s">
        <v>252</v>
      </c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</row>
    <row r="45">
      <c r="A45" s="114" t="s">
        <v>330</v>
      </c>
      <c r="B45" s="114" t="s">
        <v>298</v>
      </c>
      <c r="C45" s="111" t="str">
        <f>A45&amp;" "&amp;B45</f>
        <v>Josie Westbrook</v>
      </c>
      <c r="D45" s="114" t="s">
        <v>257</v>
      </c>
      <c r="E45" s="117">
        <v>25.0</v>
      </c>
      <c r="F45" s="114" t="s">
        <v>252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</row>
    <row r="46">
      <c r="A46" s="111" t="s">
        <v>331</v>
      </c>
      <c r="B46" s="110" t="s">
        <v>332</v>
      </c>
      <c r="C46" s="111" t="str">
        <f t="shared" ref="C46:C49" si="11">A46&amp;""&amp;B46</f>
        <v>Kacyn Garlin</v>
      </c>
      <c r="D46" s="111" t="s">
        <v>257</v>
      </c>
      <c r="E46" s="121">
        <v>50.0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</row>
    <row r="47">
      <c r="A47" s="114" t="s">
        <v>331</v>
      </c>
      <c r="B47" s="114" t="s">
        <v>332</v>
      </c>
      <c r="C47" s="111" t="str">
        <f t="shared" si="11"/>
        <v>Kacyn Garlin</v>
      </c>
      <c r="D47" s="114" t="s">
        <v>257</v>
      </c>
      <c r="E47" s="115">
        <v>25.0</v>
      </c>
      <c r="F47" s="111" t="s">
        <v>252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</row>
    <row r="48">
      <c r="A48" s="111" t="s">
        <v>333</v>
      </c>
      <c r="B48" s="110" t="s">
        <v>334</v>
      </c>
      <c r="C48" s="111" t="str">
        <f t="shared" si="11"/>
        <v>Kate Stewart</v>
      </c>
      <c r="D48" s="111" t="s">
        <v>251</v>
      </c>
      <c r="E48" s="112">
        <v>25.0</v>
      </c>
      <c r="F48" s="113" t="s">
        <v>335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</row>
    <row r="49">
      <c r="A49" s="114" t="s">
        <v>336</v>
      </c>
      <c r="B49" s="118" t="s">
        <v>337</v>
      </c>
      <c r="C49" s="111" t="str">
        <f t="shared" si="11"/>
        <v>KayLynn Carpenter</v>
      </c>
      <c r="D49" s="114" t="s">
        <v>257</v>
      </c>
      <c r="E49" s="117">
        <v>25.0</v>
      </c>
      <c r="F49" s="114" t="s">
        <v>252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</row>
    <row r="50">
      <c r="A50" s="114" t="s">
        <v>338</v>
      </c>
      <c r="B50" s="114" t="s">
        <v>339</v>
      </c>
      <c r="C50" s="111" t="str">
        <f>A50&amp;" "&amp;B50</f>
        <v>Keegan Sheram</v>
      </c>
      <c r="D50" s="114" t="s">
        <v>257</v>
      </c>
      <c r="E50" s="117">
        <v>25.0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</row>
    <row r="51">
      <c r="A51" s="111" t="s">
        <v>340</v>
      </c>
      <c r="B51" s="110" t="s">
        <v>277</v>
      </c>
      <c r="C51" s="111" t="str">
        <f t="shared" ref="C51:C52" si="12">A51&amp;""&amp;B51</f>
        <v>Kennedy Webb</v>
      </c>
      <c r="D51" s="111" t="s">
        <v>251</v>
      </c>
      <c r="E51" s="112">
        <v>25.0</v>
      </c>
      <c r="F51" s="113" t="s">
        <v>335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</row>
    <row r="52">
      <c r="A52" s="111" t="s">
        <v>340</v>
      </c>
      <c r="B52" s="111" t="s">
        <v>277</v>
      </c>
      <c r="C52" s="111" t="str">
        <f t="shared" si="12"/>
        <v>Kennedy Webb</v>
      </c>
      <c r="D52" s="111" t="s">
        <v>257</v>
      </c>
      <c r="E52" s="116">
        <v>25.0</v>
      </c>
      <c r="F52" s="111" t="s">
        <v>252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</row>
    <row r="53">
      <c r="A53" s="114" t="s">
        <v>341</v>
      </c>
      <c r="B53" s="114" t="s">
        <v>342</v>
      </c>
      <c r="C53" s="111" t="str">
        <f>A53&amp;" "&amp;B53</f>
        <v>Khloe Elliott</v>
      </c>
      <c r="D53" s="114" t="s">
        <v>257</v>
      </c>
      <c r="E53" s="117">
        <v>25.0</v>
      </c>
      <c r="F53" s="114" t="s">
        <v>252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</row>
    <row r="54">
      <c r="A54" s="111" t="s">
        <v>343</v>
      </c>
      <c r="B54" s="111" t="s">
        <v>339</v>
      </c>
      <c r="C54" s="111" t="str">
        <f t="shared" ref="C54:C56" si="13">A54&amp;""&amp;B54</f>
        <v>Kip Sheram</v>
      </c>
      <c r="D54" s="111" t="s">
        <v>257</v>
      </c>
      <c r="E54" s="116">
        <v>25.0</v>
      </c>
      <c r="F54" s="111" t="s">
        <v>252</v>
      </c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</row>
    <row r="55">
      <c r="A55" s="111" t="s">
        <v>344</v>
      </c>
      <c r="B55" s="110" t="s">
        <v>254</v>
      </c>
      <c r="C55" s="111" t="str">
        <f t="shared" si="13"/>
        <v>Kolter tipton</v>
      </c>
      <c r="D55" s="111" t="s">
        <v>251</v>
      </c>
      <c r="E55" s="112">
        <v>25.0</v>
      </c>
      <c r="F55" s="113" t="s">
        <v>252</v>
      </c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>
      <c r="A56" s="111" t="s">
        <v>345</v>
      </c>
      <c r="B56" s="110" t="s">
        <v>346</v>
      </c>
      <c r="C56" s="111" t="str">
        <f t="shared" si="13"/>
        <v>Kyleigh Roberts</v>
      </c>
      <c r="D56" s="111" t="s">
        <v>257</v>
      </c>
      <c r="E56" s="121">
        <v>25.0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</row>
    <row r="57">
      <c r="A57" s="111" t="s">
        <v>347</v>
      </c>
      <c r="B57" s="111" t="s">
        <v>348</v>
      </c>
      <c r="C57" s="111" t="str">
        <f>A57&amp;" "&amp;B57</f>
        <v>Lakota Hernandez</v>
      </c>
      <c r="D57" s="111" t="s">
        <v>257</v>
      </c>
      <c r="E57" s="116">
        <v>25.0</v>
      </c>
      <c r="F57" s="111" t="s">
        <v>252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</row>
    <row r="58">
      <c r="A58" s="111" t="s">
        <v>349</v>
      </c>
      <c r="B58" s="110" t="s">
        <v>350</v>
      </c>
      <c r="C58" s="111" t="str">
        <f t="shared" ref="C58:C59" si="14">A58&amp;""&amp;B58</f>
        <v>Layla Carlson</v>
      </c>
      <c r="D58" s="111" t="s">
        <v>251</v>
      </c>
      <c r="E58" s="112">
        <v>25.0</v>
      </c>
      <c r="F58" s="113" t="s">
        <v>335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</row>
    <row r="59">
      <c r="A59" s="114" t="s">
        <v>351</v>
      </c>
      <c r="B59" s="114" t="s">
        <v>302</v>
      </c>
      <c r="C59" s="111" t="str">
        <f t="shared" si="14"/>
        <v>Libby Reed</v>
      </c>
      <c r="D59" s="114" t="s">
        <v>352</v>
      </c>
      <c r="E59" s="115">
        <v>100.0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</row>
    <row r="60">
      <c r="A60" s="111" t="s">
        <v>353</v>
      </c>
      <c r="B60" s="111" t="s">
        <v>354</v>
      </c>
      <c r="C60" s="111" t="str">
        <f>A60&amp;" "&amp;B60</f>
        <v>Lincoln Petty</v>
      </c>
      <c r="D60" s="111" t="s">
        <v>251</v>
      </c>
      <c r="E60" s="121">
        <v>25.0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>
      <c r="A61" s="114" t="s">
        <v>355</v>
      </c>
      <c r="B61" s="114" t="s">
        <v>356</v>
      </c>
      <c r="C61" s="111" t="str">
        <f>A61&amp;""&amp;B61</f>
        <v>Madelynn Hicks</v>
      </c>
      <c r="D61" s="114" t="s">
        <v>357</v>
      </c>
      <c r="E61" s="117">
        <v>50.0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>
      <c r="A62" s="111" t="s">
        <v>358</v>
      </c>
      <c r="B62" s="111" t="s">
        <v>359</v>
      </c>
      <c r="C62" s="111" t="str">
        <f t="shared" ref="C62:C64" si="15">A62&amp;" "&amp;B62</f>
        <v>Maddison Cagle</v>
      </c>
      <c r="D62" s="111" t="s">
        <v>257</v>
      </c>
      <c r="E62" s="111" t="s">
        <v>360</v>
      </c>
      <c r="F62" s="111" t="s">
        <v>257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</row>
    <row r="63">
      <c r="A63" s="111" t="s">
        <v>361</v>
      </c>
      <c r="B63" s="111" t="s">
        <v>273</v>
      </c>
      <c r="C63" s="111" t="str">
        <f t="shared" si="15"/>
        <v>Magnolia Hollis</v>
      </c>
      <c r="D63" s="111" t="s">
        <v>362</v>
      </c>
      <c r="E63" s="121">
        <v>25.0</v>
      </c>
      <c r="F63" s="111" t="s">
        <v>252</v>
      </c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</row>
    <row r="64">
      <c r="A64" s="114" t="s">
        <v>363</v>
      </c>
      <c r="B64" s="114" t="s">
        <v>364</v>
      </c>
      <c r="C64" s="111" t="str">
        <f t="shared" si="15"/>
        <v>Hunter Newport</v>
      </c>
      <c r="D64" s="114" t="s">
        <v>257</v>
      </c>
      <c r="E64" s="115">
        <v>70.0</v>
      </c>
      <c r="F64" s="114" t="s">
        <v>252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</row>
    <row r="65">
      <c r="A65" s="114" t="s">
        <v>365</v>
      </c>
      <c r="B65" s="114" t="s">
        <v>366</v>
      </c>
      <c r="C65" s="111" t="str">
        <f>A65&amp;""&amp;B65</f>
        <v>Nolynn Ogle</v>
      </c>
      <c r="D65" s="114" t="s">
        <v>257</v>
      </c>
      <c r="E65" s="115">
        <v>100.0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>
      <c r="A66" s="111" t="s">
        <v>367</v>
      </c>
      <c r="B66" s="111" t="s">
        <v>280</v>
      </c>
      <c r="C66" s="111" t="str">
        <f>A66&amp;" "&amp;B66</f>
        <v>Oaklyn Farrer</v>
      </c>
      <c r="D66" s="111" t="s">
        <v>281</v>
      </c>
      <c r="E66" s="121">
        <v>25.0</v>
      </c>
      <c r="F66" s="111" t="s">
        <v>252</v>
      </c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>
      <c r="A67" s="111" t="s">
        <v>368</v>
      </c>
      <c r="B67" s="111" t="s">
        <v>314</v>
      </c>
      <c r="C67" s="111" t="str">
        <f>A67&amp;""&amp;B67</f>
        <v>Olin Little</v>
      </c>
      <c r="D67" s="111" t="s">
        <v>257</v>
      </c>
      <c r="E67" s="116">
        <v>100.0</v>
      </c>
      <c r="F67" s="111" t="s">
        <v>257</v>
      </c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>
      <c r="A68" s="119" t="s">
        <v>369</v>
      </c>
      <c r="B68" s="119" t="s">
        <v>370</v>
      </c>
      <c r="C68" s="111" t="str">
        <f>A68&amp;" "&amp;B68</f>
        <v>Olivia Lee</v>
      </c>
      <c r="D68" s="119" t="s">
        <v>257</v>
      </c>
      <c r="E68" s="120">
        <v>25.0</v>
      </c>
      <c r="F68" s="111" t="s">
        <v>252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>
      <c r="A69" s="114" t="s">
        <v>371</v>
      </c>
      <c r="B69" s="118" t="s">
        <v>372</v>
      </c>
      <c r="C69" s="111" t="str">
        <f t="shared" ref="C69:C70" si="16">A69&amp;""&amp;B69</f>
        <v>Paisley Keith</v>
      </c>
      <c r="D69" s="114" t="s">
        <v>257</v>
      </c>
      <c r="E69" s="117">
        <v>250.0</v>
      </c>
      <c r="F69" s="114" t="s">
        <v>252</v>
      </c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>
      <c r="A70" s="111" t="s">
        <v>373</v>
      </c>
      <c r="B70" s="110" t="s">
        <v>374</v>
      </c>
      <c r="C70" s="111" t="str">
        <f t="shared" si="16"/>
        <v>Palynn Zarndt</v>
      </c>
      <c r="D70" s="111" t="s">
        <v>251</v>
      </c>
      <c r="E70" s="112">
        <v>25.0</v>
      </c>
      <c r="F70" s="113" t="s">
        <v>252</v>
      </c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>
      <c r="A71" s="111" t="s">
        <v>375</v>
      </c>
      <c r="B71" s="111" t="s">
        <v>376</v>
      </c>
      <c r="C71" s="111" t="str">
        <f t="shared" ref="C71:C72" si="17">A71&amp;" "&amp;B71</f>
        <v>Parker Walters</v>
      </c>
      <c r="D71" s="111" t="s">
        <v>281</v>
      </c>
      <c r="E71" s="121">
        <v>25.0</v>
      </c>
      <c r="F71" s="111" t="s">
        <v>252</v>
      </c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>
      <c r="A72" s="110" t="s">
        <v>377</v>
      </c>
      <c r="B72" s="110" t="s">
        <v>378</v>
      </c>
      <c r="C72" s="111" t="str">
        <f t="shared" si="17"/>
        <v>Payson King</v>
      </c>
      <c r="D72" s="111" t="s">
        <v>251</v>
      </c>
      <c r="E72" s="112">
        <v>50.0</v>
      </c>
      <c r="F72" s="113" t="s">
        <v>252</v>
      </c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>
      <c r="A73" s="114" t="s">
        <v>379</v>
      </c>
      <c r="B73" s="118" t="s">
        <v>289</v>
      </c>
      <c r="C73" s="111" t="str">
        <f>A73&amp;""&amp;B73</f>
        <v>Peyton Wilson</v>
      </c>
      <c r="D73" s="114" t="s">
        <v>251</v>
      </c>
      <c r="E73" s="117">
        <v>25.0</v>
      </c>
      <c r="F73" s="114" t="s">
        <v>252</v>
      </c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>
      <c r="A74" s="114" t="s">
        <v>380</v>
      </c>
      <c r="B74" s="114" t="s">
        <v>348</v>
      </c>
      <c r="C74" s="111" t="str">
        <f t="shared" ref="C74:C77" si="18">A74&amp;" "&amp;B74</f>
        <v>Railee Hernandez</v>
      </c>
      <c r="D74" s="114" t="s">
        <v>257</v>
      </c>
      <c r="E74" s="115">
        <v>25.0</v>
      </c>
      <c r="F74" s="114" t="s">
        <v>252</v>
      </c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</row>
    <row r="75">
      <c r="A75" s="111" t="s">
        <v>381</v>
      </c>
      <c r="B75" s="111" t="s">
        <v>382</v>
      </c>
      <c r="C75" s="111" t="str">
        <f t="shared" si="18"/>
        <v>Ridley McLean</v>
      </c>
      <c r="D75" s="111" t="s">
        <v>257</v>
      </c>
      <c r="E75" s="116">
        <v>25.0</v>
      </c>
      <c r="F75" s="111" t="s">
        <v>252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</row>
    <row r="76">
      <c r="A76" s="114" t="s">
        <v>383</v>
      </c>
      <c r="B76" s="114" t="s">
        <v>384</v>
      </c>
      <c r="C76" s="111" t="str">
        <f t="shared" si="18"/>
        <v>Ryder Bohannon</v>
      </c>
      <c r="D76" s="114" t="s">
        <v>257</v>
      </c>
      <c r="E76" s="117">
        <v>25.0</v>
      </c>
      <c r="F76" s="114" t="s">
        <v>252</v>
      </c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</row>
    <row r="77">
      <c r="A77" s="111" t="s">
        <v>383</v>
      </c>
      <c r="B77" s="111" t="s">
        <v>259</v>
      </c>
      <c r="C77" s="111" t="str">
        <f t="shared" si="18"/>
        <v>Ryder Gravitt</v>
      </c>
      <c r="D77" s="111" t="s">
        <v>257</v>
      </c>
      <c r="E77" s="116">
        <v>25.0</v>
      </c>
      <c r="F77" s="111" t="s">
        <v>252</v>
      </c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</row>
    <row r="78">
      <c r="A78" s="111" t="s">
        <v>385</v>
      </c>
      <c r="B78" s="111" t="s">
        <v>270</v>
      </c>
      <c r="C78" s="111" t="str">
        <f t="shared" ref="C78:C87" si="19">A78&amp;""&amp;B78</f>
        <v>Ryker Smith</v>
      </c>
      <c r="D78" s="111" t="s">
        <v>251</v>
      </c>
      <c r="E78" s="112">
        <v>25.0</v>
      </c>
      <c r="F78" s="113" t="s">
        <v>335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</row>
    <row r="79">
      <c r="A79" s="114" t="s">
        <v>386</v>
      </c>
      <c r="B79" s="118" t="s">
        <v>322</v>
      </c>
      <c r="C79" s="111" t="str">
        <f t="shared" si="19"/>
        <v>Sawyer Drain</v>
      </c>
      <c r="D79" s="114" t="s">
        <v>251</v>
      </c>
      <c r="E79" s="117">
        <v>25.0</v>
      </c>
      <c r="F79" s="114" t="s">
        <v>335</v>
      </c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</row>
    <row r="80">
      <c r="A80" s="114" t="s">
        <v>386</v>
      </c>
      <c r="B80" s="118" t="s">
        <v>387</v>
      </c>
      <c r="C80" s="111" t="str">
        <f t="shared" si="19"/>
        <v>Sawyer Lutz</v>
      </c>
      <c r="D80" s="114" t="s">
        <v>257</v>
      </c>
      <c r="E80" s="117">
        <v>25.0</v>
      </c>
      <c r="F80" s="114" t="s">
        <v>252</v>
      </c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</row>
    <row r="81">
      <c r="A81" s="111" t="s">
        <v>386</v>
      </c>
      <c r="B81" s="111" t="s">
        <v>376</v>
      </c>
      <c r="C81" s="111" t="str">
        <f t="shared" si="19"/>
        <v>Sawyer Walters</v>
      </c>
      <c r="D81" s="111" t="s">
        <v>281</v>
      </c>
      <c r="E81" s="121">
        <v>25.0</v>
      </c>
      <c r="F81" s="111" t="s">
        <v>252</v>
      </c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</row>
    <row r="82">
      <c r="A82" s="114" t="s">
        <v>388</v>
      </c>
      <c r="B82" s="114" t="s">
        <v>289</v>
      </c>
      <c r="C82" s="111" t="str">
        <f t="shared" si="19"/>
        <v>Saylor Wilson</v>
      </c>
      <c r="D82" s="114" t="s">
        <v>257</v>
      </c>
      <c r="E82" s="115">
        <v>25.0</v>
      </c>
      <c r="F82" s="114" t="s">
        <v>257</v>
      </c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</row>
    <row r="83">
      <c r="A83" s="111" t="s">
        <v>389</v>
      </c>
      <c r="B83" s="110" t="s">
        <v>270</v>
      </c>
      <c r="C83" s="111" t="str">
        <f t="shared" si="19"/>
        <v>Skylar Smith</v>
      </c>
      <c r="D83" s="111" t="s">
        <v>271</v>
      </c>
      <c r="E83" s="112">
        <v>25.0</v>
      </c>
      <c r="F83" s="113" t="s">
        <v>252</v>
      </c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>
      <c r="A84" s="114" t="s">
        <v>390</v>
      </c>
      <c r="B84" s="114" t="s">
        <v>391</v>
      </c>
      <c r="C84" s="111" t="str">
        <f t="shared" si="19"/>
        <v>Sterling Ayers</v>
      </c>
      <c r="D84" s="114" t="s">
        <v>257</v>
      </c>
      <c r="E84" s="115">
        <v>100.0</v>
      </c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>
      <c r="A85" s="114" t="s">
        <v>392</v>
      </c>
      <c r="B85" s="118" t="s">
        <v>393</v>
      </c>
      <c r="C85" s="111" t="str">
        <f t="shared" si="19"/>
        <v>Sydney Claire Dorsey</v>
      </c>
      <c r="D85" s="114" t="s">
        <v>257</v>
      </c>
      <c r="E85" s="117">
        <v>25.0</v>
      </c>
      <c r="F85" s="114" t="s">
        <v>252</v>
      </c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>
      <c r="A86" s="114" t="s">
        <v>394</v>
      </c>
      <c r="B86" s="114" t="s">
        <v>302</v>
      </c>
      <c r="C86" s="111" t="str">
        <f t="shared" si="19"/>
        <v>Tessa Reed</v>
      </c>
      <c r="D86" s="114" t="s">
        <v>257</v>
      </c>
      <c r="E86" s="115">
        <v>25.0</v>
      </c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>
      <c r="A87" s="111" t="s">
        <v>395</v>
      </c>
      <c r="B87" s="110" t="s">
        <v>387</v>
      </c>
      <c r="C87" s="111" t="str">
        <f t="shared" si="19"/>
        <v>Willie Lutz</v>
      </c>
      <c r="D87" s="111" t="s">
        <v>257</v>
      </c>
      <c r="E87" s="121">
        <v>25.0</v>
      </c>
      <c r="F87" s="111" t="s">
        <v>252</v>
      </c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>
      <c r="A88" s="114" t="s">
        <v>396</v>
      </c>
      <c r="B88" s="114" t="s">
        <v>289</v>
      </c>
      <c r="C88" s="111" t="str">
        <f t="shared" ref="C88:C90" si="20">A88&amp;" "&amp;B88</f>
        <v>Avery Wilson</v>
      </c>
      <c r="D88" s="114" t="s">
        <v>257</v>
      </c>
      <c r="E88" s="117">
        <v>100.0</v>
      </c>
      <c r="F88" s="114" t="s">
        <v>252</v>
      </c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>
      <c r="A89" s="111" t="s">
        <v>397</v>
      </c>
      <c r="B89" s="111" t="s">
        <v>293</v>
      </c>
      <c r="C89" s="111" t="str">
        <f t="shared" si="20"/>
        <v>Wyatt Lewis</v>
      </c>
      <c r="D89" s="111" t="s">
        <v>251</v>
      </c>
      <c r="E89" s="112">
        <v>100.0</v>
      </c>
      <c r="F89" s="113" t="s">
        <v>252</v>
      </c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>
      <c r="A90" s="110" t="s">
        <v>397</v>
      </c>
      <c r="B90" s="110" t="s">
        <v>398</v>
      </c>
      <c r="C90" s="111" t="str">
        <f t="shared" si="20"/>
        <v>Wyatt Pierce</v>
      </c>
      <c r="D90" s="111" t="s">
        <v>251</v>
      </c>
      <c r="E90" s="112">
        <v>25.0</v>
      </c>
      <c r="F90" s="113" t="s">
        <v>252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>
      <c r="A91" s="114" t="s">
        <v>399</v>
      </c>
      <c r="B91" s="114" t="s">
        <v>400</v>
      </c>
      <c r="C91" s="111" t="str">
        <f>A91&amp;""&amp;B91</f>
        <v>Zoie Young</v>
      </c>
      <c r="D91" s="114" t="s">
        <v>257</v>
      </c>
      <c r="E91" s="115">
        <v>100.0</v>
      </c>
      <c r="F91" s="114" t="s">
        <v>257</v>
      </c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>
      <c r="A92" s="119"/>
      <c r="B92" s="119"/>
      <c r="C92" s="119"/>
      <c r="D92" s="119"/>
      <c r="E92" s="120"/>
      <c r="F92" s="111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>
      <c r="A93" s="111"/>
      <c r="B93" s="111"/>
      <c r="C93" s="111"/>
      <c r="D93" s="111"/>
      <c r="E93" s="116">
        <f>SUM(E2:E91)</f>
        <v>3870</v>
      </c>
      <c r="F93" s="111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>
      <c r="A94" s="111"/>
      <c r="B94" s="111"/>
      <c r="C94" s="111"/>
      <c r="D94" s="111"/>
      <c r="E94" s="116"/>
      <c r="F94" s="111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>
      <c r="A95" s="114"/>
      <c r="B95" s="114"/>
      <c r="C95" s="114"/>
      <c r="D95" s="114"/>
      <c r="E95" s="115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>
      <c r="A96" s="114"/>
      <c r="B96" s="114"/>
      <c r="C96" s="114"/>
      <c r="D96" s="114"/>
      <c r="E96" s="115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>
      <c r="A97" s="114"/>
      <c r="B97" s="114"/>
      <c r="C97" s="114"/>
      <c r="D97" s="114"/>
      <c r="E97" s="115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>
      <c r="A98" s="114"/>
      <c r="B98" s="114"/>
      <c r="C98" s="114"/>
      <c r="D98" s="114"/>
      <c r="E98" s="115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</row>
    <row r="122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</row>
    <row r="123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</row>
    <row r="124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</row>
    <row r="12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</row>
    <row r="126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</row>
    <row r="127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</row>
    <row r="128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</row>
    <row r="129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</row>
    <row r="130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</row>
    <row r="13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</row>
    <row r="132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</row>
    <row r="133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</row>
    <row r="134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</row>
    <row r="13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</row>
    <row r="136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</row>
    <row r="137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</row>
    <row r="138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</row>
    <row r="139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</row>
    <row r="140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</row>
    <row r="14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</row>
    <row r="142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</row>
    <row r="143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</row>
    <row r="144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</row>
    <row r="14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</row>
    <row r="146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</row>
    <row r="147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6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</row>
    <row r="162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</row>
    <row r="163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</row>
    <row r="164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</row>
    <row r="16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</row>
    <row r="166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</row>
    <row r="167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</row>
    <row r="168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</row>
    <row r="169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</row>
    <row r="170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</row>
    <row r="17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</row>
    <row r="172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</row>
    <row r="173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</row>
    <row r="174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</row>
    <row r="17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</row>
    <row r="176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</row>
    <row r="177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</row>
    <row r="178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</row>
    <row r="179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</row>
    <row r="180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</row>
    <row r="18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</row>
    <row r="182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</row>
    <row r="183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</row>
    <row r="184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</row>
    <row r="18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</row>
    <row r="186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</row>
    <row r="187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</row>
    <row r="188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</row>
    <row r="189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</row>
    <row r="190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</row>
    <row r="19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</row>
    <row r="192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</row>
    <row r="193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</row>
    <row r="194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</row>
    <row r="19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</row>
    <row r="196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</row>
    <row r="197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</row>
    <row r="198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</row>
    <row r="199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</row>
    <row r="200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</row>
    <row r="20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</row>
    <row r="202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</row>
    <row r="203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</row>
    <row r="204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</row>
    <row r="20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</row>
    <row r="206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</row>
    <row r="207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</row>
    <row r="208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</row>
    <row r="209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</row>
    <row r="210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</row>
    <row r="21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</row>
    <row r="212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</row>
    <row r="213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</row>
    <row r="214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</row>
    <row r="21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</row>
    <row r="216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</row>
    <row r="217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</row>
    <row r="218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</row>
    <row r="219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</row>
    <row r="220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</row>
    <row r="221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</row>
    <row r="222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</row>
    <row r="223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</row>
    <row r="224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</row>
    <row r="22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</row>
    <row r="226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</row>
    <row r="227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</row>
    <row r="228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</row>
    <row r="229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</row>
    <row r="230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</row>
    <row r="231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</row>
    <row r="232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</row>
    <row r="233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</row>
    <row r="234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</row>
    <row r="235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</row>
    <row r="236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</row>
    <row r="237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</row>
    <row r="238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</row>
    <row r="239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</row>
    <row r="240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</row>
    <row r="241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</row>
    <row r="242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</row>
    <row r="243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</row>
    <row r="244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</row>
    <row r="245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</row>
    <row r="246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</row>
    <row r="247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</row>
    <row r="248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</row>
    <row r="249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</row>
    <row r="250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</row>
    <row r="251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</row>
    <row r="252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</row>
    <row r="253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</row>
    <row r="254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</row>
    <row r="25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</row>
    <row r="256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</row>
    <row r="257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</row>
    <row r="258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</row>
    <row r="259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</row>
    <row r="260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</row>
    <row r="261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</row>
    <row r="262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</row>
    <row r="263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</row>
    <row r="264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</row>
    <row r="265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</row>
    <row r="266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</row>
    <row r="267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</row>
    <row r="268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</row>
    <row r="269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</row>
    <row r="270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</row>
    <row r="271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</row>
    <row r="272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</row>
    <row r="273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</row>
    <row r="274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</row>
    <row r="275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</row>
    <row r="276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</row>
    <row r="277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</row>
    <row r="278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</row>
    <row r="279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</row>
    <row r="280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</row>
    <row r="281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</row>
    <row r="282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</row>
    <row r="283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</row>
    <row r="284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</row>
    <row r="285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</row>
    <row r="286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</row>
    <row r="287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</row>
    <row r="288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</row>
    <row r="289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</row>
    <row r="290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</row>
    <row r="291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</row>
    <row r="292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</row>
    <row r="293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</row>
    <row r="294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</row>
    <row r="295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</row>
    <row r="296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</row>
    <row r="297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</row>
    <row r="298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</row>
    <row r="299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</row>
    <row r="300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</row>
    <row r="301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</row>
    <row r="302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</row>
    <row r="303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</row>
    <row r="304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</row>
    <row r="305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</row>
    <row r="306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</row>
    <row r="307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</row>
    <row r="308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</row>
    <row r="309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</row>
    <row r="310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</row>
    <row r="311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</row>
    <row r="312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</row>
    <row r="313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</row>
    <row r="314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</row>
    <row r="315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</row>
    <row r="316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</row>
    <row r="317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</row>
    <row r="318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</row>
    <row r="319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</row>
    <row r="320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</row>
    <row r="321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</row>
    <row r="322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</row>
    <row r="323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</row>
    <row r="324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</row>
    <row r="3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</row>
    <row r="326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</row>
    <row r="327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</row>
    <row r="328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</row>
    <row r="329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</row>
    <row r="330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</row>
    <row r="331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</row>
    <row r="332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</row>
    <row r="333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</row>
    <row r="334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</row>
    <row r="33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</row>
    <row r="336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</row>
    <row r="337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</row>
    <row r="338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</row>
    <row r="339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</row>
    <row r="340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</row>
    <row r="341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</row>
    <row r="342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</row>
    <row r="343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</row>
    <row r="344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</row>
    <row r="345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</row>
    <row r="346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</row>
    <row r="347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</row>
    <row r="348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</row>
    <row r="349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</row>
    <row r="350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</row>
    <row r="351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</row>
    <row r="352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</row>
    <row r="353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</row>
    <row r="354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</row>
    <row r="35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</row>
    <row r="356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</row>
    <row r="357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</row>
    <row r="358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</row>
    <row r="359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</row>
    <row r="360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</row>
    <row r="361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</row>
    <row r="362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</row>
    <row r="363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</row>
    <row r="364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</row>
    <row r="36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</row>
    <row r="366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</row>
    <row r="367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</row>
    <row r="368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</row>
    <row r="369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</row>
    <row r="370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</row>
    <row r="371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</row>
    <row r="372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</row>
    <row r="373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</row>
    <row r="374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</row>
    <row r="37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</row>
    <row r="376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</row>
    <row r="377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</row>
    <row r="378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</row>
    <row r="379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</row>
    <row r="380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</row>
    <row r="381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</row>
    <row r="382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</row>
    <row r="383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</row>
    <row r="384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</row>
    <row r="38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</row>
    <row r="386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</row>
    <row r="387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</row>
    <row r="388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</row>
    <row r="389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</row>
    <row r="390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</row>
    <row r="391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</row>
    <row r="392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</row>
    <row r="393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</row>
    <row r="394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</row>
    <row r="39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</row>
    <row r="396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</row>
    <row r="397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</row>
    <row r="398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</row>
    <row r="399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</row>
    <row r="400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</row>
    <row r="401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</row>
    <row r="402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</row>
    <row r="403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</row>
    <row r="404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</row>
    <row r="40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</row>
    <row r="406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</row>
    <row r="407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</row>
    <row r="408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</row>
    <row r="409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</row>
    <row r="410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</row>
    <row r="411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</row>
    <row r="412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</row>
    <row r="413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</row>
    <row r="414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</row>
    <row r="41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</row>
    <row r="416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</row>
    <row r="417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</row>
    <row r="418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</row>
    <row r="419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</row>
    <row r="420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</row>
    <row r="421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</row>
    <row r="422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</row>
    <row r="423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</row>
    <row r="424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</row>
    <row r="4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</row>
    <row r="426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</row>
    <row r="427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</row>
    <row r="428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</row>
    <row r="429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</row>
    <row r="430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</row>
    <row r="431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</row>
    <row r="432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</row>
    <row r="43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</row>
    <row r="434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</row>
    <row r="43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</row>
    <row r="436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</row>
    <row r="437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</row>
    <row r="438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</row>
    <row r="439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</row>
    <row r="440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</row>
    <row r="441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</row>
    <row r="442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</row>
    <row r="443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</row>
    <row r="444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</row>
    <row r="44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</row>
    <row r="446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</row>
    <row r="447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</row>
    <row r="448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</row>
    <row r="449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</row>
    <row r="450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</row>
    <row r="451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</row>
    <row r="452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</row>
    <row r="453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</row>
    <row r="454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</row>
    <row r="45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</row>
    <row r="456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</row>
    <row r="457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</row>
    <row r="458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</row>
    <row r="459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</row>
    <row r="460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</row>
    <row r="461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</row>
    <row r="462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</row>
    <row r="463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</row>
    <row r="464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</row>
    <row r="46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</row>
    <row r="466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</row>
    <row r="467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</row>
    <row r="468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</row>
    <row r="469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</row>
    <row r="470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</row>
    <row r="471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</row>
    <row r="472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</row>
    <row r="473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</row>
    <row r="474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</row>
    <row r="47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</row>
    <row r="476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</row>
    <row r="477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</row>
    <row r="478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</row>
    <row r="479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</row>
    <row r="480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</row>
    <row r="481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</row>
    <row r="482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</row>
    <row r="483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</row>
    <row r="484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</row>
    <row r="48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</row>
    <row r="486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</row>
    <row r="487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</row>
    <row r="488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</row>
    <row r="489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</row>
    <row r="490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</row>
    <row r="491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</row>
    <row r="492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</row>
    <row r="493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</row>
    <row r="494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</row>
    <row r="49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</row>
    <row r="496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</row>
    <row r="497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</row>
    <row r="498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</row>
    <row r="499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</row>
    <row r="500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</row>
    <row r="501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</row>
    <row r="502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</row>
    <row r="503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</row>
    <row r="504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</row>
    <row r="50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</row>
    <row r="506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</row>
    <row r="507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</row>
    <row r="508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</row>
    <row r="509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</row>
    <row r="510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</row>
    <row r="511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</row>
    <row r="512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</row>
    <row r="513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</row>
    <row r="514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</row>
    <row r="51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</row>
    <row r="516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</row>
    <row r="517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</row>
    <row r="518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</row>
    <row r="519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</row>
    <row r="520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</row>
    <row r="521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</row>
    <row r="522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</row>
    <row r="523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</row>
    <row r="524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</row>
    <row r="5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</row>
    <row r="526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</row>
    <row r="527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</row>
    <row r="528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</row>
    <row r="529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</row>
    <row r="530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</row>
    <row r="531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</row>
    <row r="532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</row>
    <row r="533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</row>
    <row r="534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</row>
    <row r="53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</row>
    <row r="536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</row>
    <row r="537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</row>
    <row r="538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</row>
    <row r="539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</row>
    <row r="540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</row>
    <row r="541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</row>
    <row r="542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</row>
    <row r="543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</row>
    <row r="544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</row>
    <row r="54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</row>
    <row r="546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</row>
    <row r="547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</row>
    <row r="548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</row>
    <row r="549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</row>
    <row r="550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</row>
    <row r="551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</row>
    <row r="552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</row>
    <row r="553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</row>
    <row r="554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</row>
    <row r="55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</row>
    <row r="556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</row>
    <row r="557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</row>
    <row r="558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</row>
    <row r="559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</row>
    <row r="560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</row>
    <row r="561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</row>
    <row r="562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</row>
    <row r="563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</row>
    <row r="564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</row>
    <row r="56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</row>
    <row r="566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</row>
    <row r="567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</row>
    <row r="568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</row>
    <row r="569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</row>
    <row r="570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</row>
    <row r="571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</row>
    <row r="572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</row>
    <row r="573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</row>
    <row r="574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</row>
    <row r="57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</row>
    <row r="576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</row>
    <row r="577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</row>
    <row r="578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</row>
    <row r="579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</row>
    <row r="580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</row>
    <row r="581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</row>
    <row r="582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</row>
    <row r="583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</row>
    <row r="584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</row>
    <row r="58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</row>
    <row r="586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</row>
    <row r="587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</row>
    <row r="588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</row>
    <row r="589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</row>
    <row r="590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</row>
    <row r="591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</row>
    <row r="592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</row>
    <row r="593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</row>
    <row r="594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</row>
    <row r="59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</row>
    <row r="596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</row>
    <row r="597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</row>
    <row r="598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</row>
    <row r="599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</row>
    <row r="600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</row>
    <row r="601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</row>
    <row r="602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</row>
    <row r="603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</row>
    <row r="604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</row>
    <row r="60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</row>
    <row r="606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</row>
    <row r="607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</row>
    <row r="608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</row>
    <row r="609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</row>
    <row r="610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</row>
    <row r="611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</row>
    <row r="612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</row>
    <row r="613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</row>
    <row r="614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</row>
    <row r="61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</row>
    <row r="616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</row>
    <row r="617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</row>
    <row r="618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</row>
    <row r="619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</row>
    <row r="620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</row>
    <row r="621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</row>
    <row r="622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</row>
    <row r="623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</row>
    <row r="624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</row>
    <row r="6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</row>
    <row r="626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</row>
    <row r="627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</row>
    <row r="628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</row>
    <row r="629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</row>
    <row r="630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</row>
    <row r="631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</row>
    <row r="632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</row>
    <row r="633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</row>
    <row r="634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</row>
    <row r="635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</row>
    <row r="636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</row>
    <row r="637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</row>
    <row r="638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</row>
    <row r="639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</row>
    <row r="640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</row>
    <row r="641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</row>
    <row r="642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</row>
    <row r="643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</row>
    <row r="644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</row>
    <row r="645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</row>
    <row r="646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</row>
    <row r="647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</row>
    <row r="648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</row>
    <row r="649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</row>
    <row r="650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</row>
    <row r="651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</row>
    <row r="652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</row>
    <row r="653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</row>
    <row r="654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</row>
    <row r="655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</row>
    <row r="656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</row>
    <row r="657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</row>
    <row r="658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</row>
    <row r="659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</row>
    <row r="660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</row>
    <row r="661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</row>
    <row r="662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</row>
    <row r="663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</row>
    <row r="664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</row>
    <row r="665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</row>
    <row r="666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</row>
    <row r="667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</row>
    <row r="668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</row>
    <row r="669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</row>
    <row r="670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</row>
    <row r="671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</row>
    <row r="672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</row>
    <row r="673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</row>
    <row r="674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</row>
    <row r="675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</row>
    <row r="676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</row>
    <row r="677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</row>
    <row r="678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</row>
    <row r="679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</row>
    <row r="680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</row>
    <row r="681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</row>
    <row r="682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</row>
    <row r="683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</row>
    <row r="684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</row>
    <row r="685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</row>
    <row r="686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</row>
    <row r="687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</row>
    <row r="688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</row>
    <row r="689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</row>
    <row r="690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</row>
    <row r="691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</row>
    <row r="692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</row>
    <row r="693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</row>
    <row r="694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</row>
    <row r="695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</row>
    <row r="696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</row>
    <row r="697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</row>
    <row r="698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</row>
    <row r="699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</row>
    <row r="700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</row>
    <row r="701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</row>
    <row r="702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</row>
    <row r="703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</row>
    <row r="704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</row>
    <row r="705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</row>
    <row r="706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</row>
    <row r="707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</row>
    <row r="708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</row>
    <row r="709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</row>
    <row r="710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</row>
    <row r="711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</row>
    <row r="712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</row>
    <row r="713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</row>
    <row r="714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</row>
    <row r="715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</row>
    <row r="716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</row>
    <row r="717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</row>
    <row r="718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</row>
    <row r="719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</row>
    <row r="720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</row>
    <row r="721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</row>
    <row r="722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</row>
    <row r="723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</row>
    <row r="724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</row>
    <row r="725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</row>
    <row r="726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</row>
    <row r="727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</row>
    <row r="728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</row>
    <row r="729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</row>
    <row r="730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</row>
    <row r="731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</row>
    <row r="732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</row>
    <row r="733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</row>
    <row r="734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</row>
    <row r="735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</row>
    <row r="736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</row>
    <row r="737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</row>
    <row r="738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</row>
    <row r="739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</row>
    <row r="740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</row>
    <row r="741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</row>
    <row r="742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</row>
    <row r="743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</row>
    <row r="744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</row>
    <row r="745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</row>
    <row r="746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</row>
    <row r="747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</row>
    <row r="748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</row>
    <row r="749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</row>
    <row r="750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</row>
    <row r="751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</row>
    <row r="752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</row>
    <row r="753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</row>
    <row r="754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</row>
    <row r="755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</row>
    <row r="756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</row>
    <row r="757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</row>
    <row r="758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</row>
    <row r="759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</row>
    <row r="760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</row>
    <row r="76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</row>
    <row r="762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</row>
    <row r="763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</row>
    <row r="764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</row>
    <row r="765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</row>
    <row r="766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</row>
    <row r="767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</row>
    <row r="768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</row>
    <row r="769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</row>
    <row r="770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</row>
    <row r="771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</row>
    <row r="772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</row>
    <row r="773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</row>
    <row r="774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</row>
    <row r="775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</row>
    <row r="776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</row>
    <row r="777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</row>
    <row r="778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</row>
    <row r="779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</row>
    <row r="780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</row>
    <row r="781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</row>
    <row r="782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</row>
    <row r="783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</row>
    <row r="784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</row>
    <row r="785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</row>
    <row r="786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</row>
    <row r="787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</row>
    <row r="788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</row>
    <row r="789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</row>
    <row r="790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</row>
    <row r="791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</row>
    <row r="792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</row>
    <row r="793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</row>
    <row r="794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</row>
    <row r="795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</row>
    <row r="796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</row>
    <row r="797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</row>
    <row r="798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</row>
    <row r="799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</row>
    <row r="800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</row>
    <row r="801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</row>
    <row r="802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</row>
    <row r="803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</row>
    <row r="804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</row>
    <row r="805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</row>
    <row r="806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</row>
    <row r="807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</row>
    <row r="808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</row>
    <row r="809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</row>
    <row r="810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</row>
    <row r="811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</row>
    <row r="812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</row>
    <row r="813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</row>
    <row r="814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</row>
    <row r="815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</row>
    <row r="816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</row>
    <row r="817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</row>
    <row r="818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</row>
    <row r="819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</row>
    <row r="820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</row>
    <row r="821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</row>
    <row r="822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</row>
    <row r="823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</row>
    <row r="824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</row>
    <row r="825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</row>
    <row r="826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</row>
    <row r="827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</row>
    <row r="828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</row>
    <row r="829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</row>
    <row r="830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</row>
    <row r="831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</row>
    <row r="832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</row>
    <row r="833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</row>
    <row r="834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</row>
    <row r="835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</row>
    <row r="836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</row>
    <row r="837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</row>
    <row r="838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</row>
    <row r="839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</row>
    <row r="840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</row>
    <row r="841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</row>
    <row r="842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</row>
    <row r="843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</row>
    <row r="844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</row>
    <row r="845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</row>
    <row r="846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</row>
    <row r="847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</row>
    <row r="848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</row>
    <row r="849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</row>
    <row r="850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</row>
    <row r="851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</row>
    <row r="852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</row>
    <row r="853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</row>
    <row r="854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</row>
    <row r="855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</row>
    <row r="856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</row>
    <row r="857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</row>
    <row r="858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</row>
    <row r="859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</row>
    <row r="860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</row>
    <row r="861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</row>
    <row r="862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</row>
    <row r="863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</row>
    <row r="864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</row>
    <row r="865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</row>
    <row r="866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</row>
    <row r="867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</row>
    <row r="868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</row>
    <row r="869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</row>
    <row r="870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</row>
    <row r="871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</row>
    <row r="872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</row>
    <row r="873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</row>
    <row r="874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</row>
    <row r="875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</row>
    <row r="876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</row>
    <row r="877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</row>
    <row r="878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</row>
    <row r="879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</row>
    <row r="880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</row>
    <row r="881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</row>
    <row r="882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</row>
    <row r="883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</row>
    <row r="884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</row>
    <row r="885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</row>
    <row r="886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</row>
    <row r="887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</row>
    <row r="888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</row>
    <row r="889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</row>
    <row r="890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</row>
    <row r="891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</row>
    <row r="892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</row>
    <row r="893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</row>
    <row r="894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</row>
    <row r="895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</row>
    <row r="896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</row>
    <row r="897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</row>
    <row r="898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</row>
    <row r="899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</row>
    <row r="900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</row>
    <row r="901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</row>
    <row r="902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</row>
    <row r="903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</row>
    <row r="904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</row>
    <row r="905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</row>
    <row r="906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</row>
    <row r="907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</row>
    <row r="908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</row>
    <row r="909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</row>
    <row r="910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</row>
    <row r="911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</row>
    <row r="912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</row>
    <row r="913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</row>
    <row r="914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</row>
    <row r="915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</row>
    <row r="916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</row>
    <row r="917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</row>
    <row r="918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</row>
    <row r="919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</row>
    <row r="920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</row>
    <row r="921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</row>
    <row r="922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</row>
    <row r="923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</row>
    <row r="924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</row>
    <row r="925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</row>
    <row r="926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</row>
    <row r="927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</row>
    <row r="928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</row>
    <row r="929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</row>
    <row r="930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</row>
    <row r="931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</row>
    <row r="932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</row>
    <row r="933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</row>
    <row r="934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</row>
    <row r="935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</row>
    <row r="936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</row>
    <row r="937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</row>
    <row r="938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</row>
    <row r="939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</row>
    <row r="940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</row>
    <row r="941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</row>
    <row r="942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</row>
    <row r="943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</row>
    <row r="944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</row>
    <row r="945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</row>
    <row r="946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</row>
    <row r="947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</row>
    <row r="948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</row>
    <row r="949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</row>
    <row r="950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</row>
    <row r="951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</row>
    <row r="952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</row>
    <row r="953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</row>
    <row r="954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</row>
    <row r="955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</row>
    <row r="956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</row>
    <row r="957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</row>
    <row r="958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</row>
    <row r="959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</row>
    <row r="960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</row>
    <row r="961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</row>
    <row r="962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</row>
    <row r="963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</row>
    <row r="964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</row>
    <row r="965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</row>
    <row r="966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</row>
    <row r="967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</row>
    <row r="968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</row>
    <row r="969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</row>
    <row r="970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</row>
    <row r="971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</row>
    <row r="972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</row>
    <row r="973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</row>
    <row r="974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</row>
    <row r="975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</row>
    <row r="976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</row>
    <row r="977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</row>
    <row r="978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</row>
    <row r="979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</row>
    <row r="980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</row>
    <row r="981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</row>
    <row r="982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</row>
    <row r="983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</row>
    <row r="984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</row>
    <row r="985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</row>
    <row r="986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</row>
    <row r="987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</row>
    <row r="988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</row>
    <row r="989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</row>
  </sheetData>
  <autoFilter ref="$A$1:$AA$990">
    <sortState ref="A1:AA990">
      <sortCondition ref="C1:C990"/>
    </sortState>
  </autoFilter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22" t="s">
        <v>401</v>
      </c>
      <c r="B1" s="122" t="s">
        <v>402</v>
      </c>
      <c r="C1" s="122" t="s">
        <v>403</v>
      </c>
      <c r="D1" s="122" t="s">
        <v>404</v>
      </c>
      <c r="E1" s="122" t="s">
        <v>405</v>
      </c>
      <c r="F1" s="122" t="s">
        <v>406</v>
      </c>
      <c r="G1" s="122" t="s">
        <v>407</v>
      </c>
      <c r="H1" s="122" t="s">
        <v>408</v>
      </c>
      <c r="I1" s="122" t="s">
        <v>409</v>
      </c>
      <c r="J1" s="122" t="s">
        <v>410</v>
      </c>
      <c r="K1" s="122" t="s">
        <v>411</v>
      </c>
      <c r="L1" s="122" t="s">
        <v>412</v>
      </c>
      <c r="M1" s="122" t="s">
        <v>413</v>
      </c>
      <c r="N1" s="122" t="s">
        <v>414</v>
      </c>
      <c r="O1" s="122" t="s">
        <v>415</v>
      </c>
      <c r="P1" s="122" t="s">
        <v>416</v>
      </c>
      <c r="Q1" s="122" t="s">
        <v>417</v>
      </c>
      <c r="R1" s="122" t="s">
        <v>418</v>
      </c>
      <c r="S1" s="122" t="s">
        <v>419</v>
      </c>
      <c r="T1" s="122" t="s">
        <v>420</v>
      </c>
      <c r="U1" s="122" t="s">
        <v>421</v>
      </c>
      <c r="V1" s="122" t="s">
        <v>422</v>
      </c>
      <c r="W1" s="122" t="s">
        <v>423</v>
      </c>
      <c r="X1" s="122" t="s">
        <v>424</v>
      </c>
    </row>
    <row r="2">
      <c r="A2" s="123"/>
      <c r="B2" s="122"/>
      <c r="C2" s="124"/>
      <c r="D2" s="122" t="s">
        <v>210</v>
      </c>
      <c r="E2" s="122"/>
      <c r="F2" s="122"/>
      <c r="G2" s="122"/>
      <c r="H2" s="125"/>
      <c r="I2" s="12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>
      <c r="A3" s="123"/>
      <c r="B3" s="122"/>
      <c r="C3" s="124"/>
      <c r="D3" s="122" t="s">
        <v>149</v>
      </c>
      <c r="E3" s="122"/>
      <c r="F3" s="122"/>
      <c r="G3" s="122"/>
      <c r="H3" s="125"/>
      <c r="I3" s="123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>
      <c r="A4" s="123"/>
      <c r="B4" s="122"/>
      <c r="C4" s="124"/>
      <c r="D4" s="122" t="s">
        <v>425</v>
      </c>
      <c r="E4" s="122"/>
      <c r="F4" s="122"/>
      <c r="G4" s="122"/>
      <c r="H4" s="125"/>
      <c r="I4" s="123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>
      <c r="A5" s="123"/>
      <c r="B5" s="122"/>
      <c r="C5" s="124"/>
      <c r="D5" s="122" t="s">
        <v>426</v>
      </c>
      <c r="E5" s="122"/>
      <c r="F5" s="122"/>
      <c r="G5" s="122"/>
      <c r="H5" s="125"/>
      <c r="I5" s="123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>
      <c r="D6" s="122" t="s">
        <v>78</v>
      </c>
    </row>
    <row r="7">
      <c r="A7" s="123"/>
      <c r="B7" s="122"/>
      <c r="C7" s="124"/>
      <c r="D7" s="122" t="s">
        <v>129</v>
      </c>
      <c r="E7" s="122"/>
      <c r="F7" s="122"/>
      <c r="G7" s="122"/>
      <c r="H7" s="125"/>
      <c r="I7" s="123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</row>
    <row r="8">
      <c r="A8" s="123"/>
      <c r="B8" s="122"/>
      <c r="C8" s="124"/>
      <c r="D8" s="122" t="s">
        <v>214</v>
      </c>
      <c r="E8" s="122"/>
      <c r="F8" s="122"/>
      <c r="G8" s="122"/>
      <c r="H8" s="125"/>
      <c r="I8" s="123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</row>
    <row r="9">
      <c r="A9" s="123"/>
      <c r="B9" s="122"/>
      <c r="C9" s="124"/>
      <c r="D9" s="122" t="s">
        <v>154</v>
      </c>
      <c r="E9" s="122"/>
      <c r="F9" s="122"/>
      <c r="G9" s="122"/>
      <c r="H9" s="125"/>
      <c r="I9" s="123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</row>
    <row r="10">
      <c r="D10" s="122" t="s">
        <v>215</v>
      </c>
    </row>
    <row r="11">
      <c r="A11" s="123"/>
      <c r="B11" s="122"/>
      <c r="C11" s="124"/>
      <c r="D11" s="122" t="s">
        <v>96</v>
      </c>
      <c r="E11" s="122"/>
      <c r="F11" s="122"/>
      <c r="G11" s="122"/>
      <c r="H11" s="125"/>
      <c r="I11" s="123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>
      <c r="D12" s="122" t="s">
        <v>80</v>
      </c>
    </row>
    <row r="13">
      <c r="D13" s="122" t="s">
        <v>219</v>
      </c>
    </row>
    <row r="14">
      <c r="A14" s="123"/>
      <c r="B14" s="122"/>
      <c r="C14" s="124"/>
      <c r="D14" s="122" t="s">
        <v>16</v>
      </c>
      <c r="E14" s="122"/>
      <c r="F14" s="122"/>
      <c r="G14" s="122"/>
      <c r="H14" s="125"/>
      <c r="I14" s="123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</row>
    <row r="15">
      <c r="A15" s="123"/>
      <c r="B15" s="122"/>
      <c r="C15" s="124"/>
      <c r="D15" s="122" t="s">
        <v>91</v>
      </c>
      <c r="E15" s="122"/>
      <c r="F15" s="122"/>
      <c r="G15" s="122"/>
      <c r="H15" s="125"/>
      <c r="I15" s="123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</row>
    <row r="16">
      <c r="A16" s="123"/>
      <c r="B16" s="122"/>
      <c r="C16" s="124"/>
      <c r="D16" s="122" t="s">
        <v>187</v>
      </c>
      <c r="E16" s="122"/>
      <c r="F16" s="122"/>
      <c r="G16" s="122"/>
      <c r="H16" s="125"/>
      <c r="I16" s="123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</row>
    <row r="17">
      <c r="A17" s="123"/>
      <c r="B17" s="122"/>
      <c r="C17" s="124"/>
      <c r="D17" s="122" t="s">
        <v>106</v>
      </c>
      <c r="E17" s="122"/>
      <c r="F17" s="122"/>
      <c r="G17" s="122"/>
      <c r="H17" s="125"/>
      <c r="I17" s="123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</row>
    <row r="18">
      <c r="A18" s="123"/>
      <c r="B18" s="122"/>
      <c r="C18" s="124"/>
      <c r="D18" s="122" t="s">
        <v>89</v>
      </c>
      <c r="E18" s="122"/>
      <c r="F18" s="122"/>
      <c r="G18" s="122"/>
      <c r="H18" s="125"/>
      <c r="I18" s="123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</row>
    <row r="19">
      <c r="D19" s="122" t="s">
        <v>133</v>
      </c>
    </row>
    <row r="20">
      <c r="A20" s="123"/>
      <c r="B20" s="122"/>
      <c r="C20" s="124"/>
      <c r="D20" s="122" t="s">
        <v>223</v>
      </c>
      <c r="E20" s="122"/>
      <c r="F20" s="122"/>
      <c r="G20" s="122"/>
      <c r="H20" s="125"/>
      <c r="I20" s="123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</row>
    <row r="21">
      <c r="D21" s="122" t="s">
        <v>17</v>
      </c>
    </row>
    <row r="22">
      <c r="A22" s="123"/>
      <c r="B22" s="122"/>
      <c r="C22" s="124"/>
      <c r="D22" s="122" t="s">
        <v>427</v>
      </c>
      <c r="E22" s="122"/>
      <c r="F22" s="122"/>
      <c r="G22" s="122"/>
      <c r="H22" s="125"/>
      <c r="I22" s="123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</row>
    <row r="23">
      <c r="D23" s="122" t="s">
        <v>224</v>
      </c>
    </row>
    <row r="24">
      <c r="D24" s="122" t="s">
        <v>162</v>
      </c>
    </row>
    <row r="25">
      <c r="A25" s="123"/>
      <c r="B25" s="122"/>
      <c r="C25" s="124"/>
      <c r="D25" s="122" t="s">
        <v>18</v>
      </c>
      <c r="E25" s="122"/>
      <c r="F25" s="122"/>
      <c r="G25" s="122"/>
      <c r="H25" s="125"/>
      <c r="I25" s="123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</row>
    <row r="26">
      <c r="D26" s="122" t="s">
        <v>226</v>
      </c>
    </row>
    <row r="27">
      <c r="A27" s="123"/>
      <c r="B27" s="122"/>
      <c r="C27" s="124"/>
      <c r="D27" s="122" t="s">
        <v>64</v>
      </c>
      <c r="E27" s="122"/>
      <c r="F27" s="122"/>
      <c r="G27" s="122"/>
      <c r="H27" s="125"/>
      <c r="I27" s="123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</row>
    <row r="28">
      <c r="D28" s="122" t="s">
        <v>75</v>
      </c>
    </row>
    <row r="29">
      <c r="D29" s="122" t="s">
        <v>228</v>
      </c>
    </row>
    <row r="30">
      <c r="A30" s="123"/>
      <c r="B30" s="122"/>
      <c r="C30" s="124"/>
      <c r="D30" s="122" t="s">
        <v>39</v>
      </c>
      <c r="E30" s="122"/>
      <c r="F30" s="122"/>
      <c r="G30" s="122"/>
      <c r="H30" s="125"/>
      <c r="I30" s="123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</row>
    <row r="31">
      <c r="D31" s="122" t="s">
        <v>40</v>
      </c>
    </row>
    <row r="32">
      <c r="A32" s="123"/>
      <c r="B32" s="122"/>
      <c r="C32" s="124"/>
      <c r="D32" s="122" t="s">
        <v>66</v>
      </c>
      <c r="E32" s="122"/>
      <c r="F32" s="122"/>
      <c r="G32" s="122"/>
      <c r="H32" s="125"/>
      <c r="I32" s="123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>
      <c r="A33" s="123"/>
      <c r="B33" s="122"/>
      <c r="C33" s="124"/>
      <c r="D33" s="122" t="s">
        <v>73</v>
      </c>
      <c r="E33" s="122"/>
      <c r="F33" s="122"/>
      <c r="G33" s="122"/>
      <c r="H33" s="125"/>
      <c r="I33" s="123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>
      <c r="A34" s="123"/>
      <c r="B34" s="122"/>
      <c r="C34" s="124"/>
      <c r="D34" s="122" t="s">
        <v>102</v>
      </c>
      <c r="E34" s="122"/>
      <c r="F34" s="122"/>
      <c r="G34" s="122"/>
      <c r="H34" s="125"/>
      <c r="I34" s="123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>
      <c r="A35" s="123"/>
      <c r="B35" s="122"/>
      <c r="C35" s="124"/>
      <c r="D35" s="122" t="s">
        <v>150</v>
      </c>
      <c r="E35" s="122"/>
      <c r="F35" s="122"/>
      <c r="G35" s="122"/>
      <c r="H35" s="125"/>
      <c r="I35" s="123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>
      <c r="A36" s="123"/>
      <c r="B36" s="122"/>
      <c r="C36" s="124"/>
      <c r="D36" s="122" t="s">
        <v>19</v>
      </c>
      <c r="E36" s="122"/>
      <c r="F36" s="122"/>
      <c r="G36" s="122"/>
      <c r="H36" s="125"/>
      <c r="I36" s="123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>
      <c r="A37" s="123"/>
      <c r="B37" s="122"/>
      <c r="C37" s="124"/>
      <c r="D37" s="122" t="s">
        <v>21</v>
      </c>
      <c r="E37" s="122"/>
      <c r="F37" s="122"/>
      <c r="G37" s="122"/>
      <c r="H37" s="125"/>
      <c r="I37" s="123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>
      <c r="A38" s="123"/>
      <c r="B38" s="122"/>
      <c r="C38" s="124"/>
      <c r="D38" s="122" t="s">
        <v>22</v>
      </c>
      <c r="E38" s="122"/>
      <c r="F38" s="122"/>
      <c r="G38" s="122"/>
      <c r="H38" s="125"/>
      <c r="I38" s="123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>
      <c r="A39" s="123"/>
      <c r="B39" s="122"/>
      <c r="C39" s="124"/>
      <c r="D39" s="122" t="s">
        <v>142</v>
      </c>
      <c r="E39" s="122"/>
      <c r="F39" s="122"/>
      <c r="G39" s="122"/>
      <c r="H39" s="125"/>
      <c r="I39" s="123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>
      <c r="A40" s="123"/>
      <c r="B40" s="122"/>
      <c r="C40" s="124"/>
      <c r="D40" s="122" t="s">
        <v>165</v>
      </c>
      <c r="E40" s="122"/>
      <c r="F40" s="122"/>
      <c r="G40" s="122"/>
      <c r="H40" s="125"/>
      <c r="I40" s="123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>
      <c r="D41" s="122" t="s">
        <v>49</v>
      </c>
    </row>
    <row r="42">
      <c r="A42" s="123"/>
      <c r="B42" s="122"/>
      <c r="C42" s="124"/>
      <c r="D42" s="122" t="s">
        <v>54</v>
      </c>
      <c r="E42" s="122"/>
      <c r="F42" s="122"/>
      <c r="G42" s="122"/>
      <c r="H42" s="125"/>
      <c r="I42" s="123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</row>
    <row r="43">
      <c r="A43" s="123"/>
      <c r="B43" s="122"/>
      <c r="C43" s="124"/>
      <c r="D43" s="122" t="s">
        <v>121</v>
      </c>
      <c r="E43" s="122"/>
      <c r="F43" s="122"/>
      <c r="G43" s="122"/>
      <c r="H43" s="125"/>
      <c r="I43" s="123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>
      <c r="A44" s="123"/>
      <c r="B44" s="122"/>
      <c r="C44" s="124"/>
      <c r="D44" s="122" t="s">
        <v>60</v>
      </c>
      <c r="E44" s="122"/>
      <c r="F44" s="122"/>
      <c r="G44" s="122"/>
      <c r="H44" s="125"/>
      <c r="I44" s="123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>
      <c r="A45" s="123"/>
      <c r="B45" s="122"/>
      <c r="C45" s="124"/>
      <c r="D45" s="122" t="s">
        <v>179</v>
      </c>
      <c r="E45" s="122"/>
      <c r="F45" s="122"/>
      <c r="G45" s="122"/>
      <c r="H45" s="125"/>
      <c r="I45" s="123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>
      <c r="D46" s="122" t="s">
        <v>95</v>
      </c>
    </row>
    <row r="47">
      <c r="D47" s="122" t="s">
        <v>181</v>
      </c>
    </row>
    <row r="48">
      <c r="A48" s="123"/>
      <c r="B48" s="122"/>
      <c r="C48" s="124"/>
      <c r="D48" s="122" t="s">
        <v>232</v>
      </c>
      <c r="E48" s="122"/>
      <c r="F48" s="122"/>
      <c r="G48" s="122"/>
      <c r="H48" s="125"/>
      <c r="I48" s="123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>
      <c r="D49" s="122" t="s">
        <v>141</v>
      </c>
    </row>
    <row r="50">
      <c r="A50" s="123"/>
      <c r="B50" s="122"/>
      <c r="C50" s="124"/>
      <c r="D50" s="122" t="s">
        <v>7</v>
      </c>
      <c r="E50" s="122"/>
      <c r="F50" s="122"/>
      <c r="G50" s="122"/>
      <c r="H50" s="125"/>
      <c r="I50" s="123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>
      <c r="D51" s="122" t="s">
        <v>88</v>
      </c>
    </row>
    <row r="52">
      <c r="A52" s="123"/>
      <c r="B52" s="122"/>
      <c r="C52" s="124"/>
      <c r="D52" s="122" t="s">
        <v>111</v>
      </c>
      <c r="E52" s="122"/>
      <c r="F52" s="122"/>
      <c r="G52" s="122"/>
      <c r="H52" s="125"/>
      <c r="I52" s="123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>
      <c r="D53" s="122" t="s">
        <v>124</v>
      </c>
    </row>
    <row r="54">
      <c r="A54" s="123"/>
      <c r="B54" s="122"/>
      <c r="C54" s="124"/>
      <c r="D54" s="122" t="s">
        <v>112</v>
      </c>
      <c r="E54" s="122"/>
      <c r="F54" s="122"/>
      <c r="G54" s="122"/>
      <c r="H54" s="125"/>
      <c r="I54" s="123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>
      <c r="A55" s="123"/>
      <c r="B55" s="122"/>
      <c r="C55" s="124"/>
      <c r="D55" s="122" t="s">
        <v>8</v>
      </c>
      <c r="E55" s="122"/>
      <c r="F55" s="122"/>
      <c r="G55" s="122"/>
      <c r="H55" s="125"/>
      <c r="I55" s="123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</row>
    <row r="56">
      <c r="A56" s="123"/>
      <c r="B56" s="122"/>
      <c r="C56" s="124"/>
      <c r="D56" s="122" t="s">
        <v>87</v>
      </c>
      <c r="E56" s="122"/>
      <c r="F56" s="122"/>
      <c r="G56" s="122"/>
      <c r="H56" s="125"/>
      <c r="I56" s="123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>
      <c r="A57" s="123"/>
      <c r="B57" s="122"/>
      <c r="C57" s="124"/>
      <c r="D57" s="122" t="s">
        <v>87</v>
      </c>
      <c r="E57" s="122"/>
      <c r="F57" s="122"/>
      <c r="G57" s="122"/>
      <c r="H57" s="125"/>
      <c r="I57" s="123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>
      <c r="D58" s="122" t="s">
        <v>233</v>
      </c>
    </row>
    <row r="59">
      <c r="A59" s="123"/>
      <c r="B59" s="122"/>
      <c r="C59" s="124"/>
      <c r="D59" s="122" t="s">
        <v>99</v>
      </c>
      <c r="E59" s="122"/>
      <c r="F59" s="122"/>
      <c r="G59" s="122"/>
      <c r="H59" s="125"/>
      <c r="I59" s="123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>
      <c r="A60" s="123"/>
      <c r="B60" s="122"/>
      <c r="C60" s="124"/>
      <c r="D60" s="122" t="s">
        <v>69</v>
      </c>
      <c r="E60" s="122"/>
      <c r="F60" s="122"/>
      <c r="G60" s="122"/>
      <c r="H60" s="125"/>
      <c r="I60" s="123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>
      <c r="A61" s="123"/>
      <c r="B61" s="122"/>
      <c r="C61" s="124"/>
      <c r="D61" s="122" t="s">
        <v>148</v>
      </c>
      <c r="E61" s="122"/>
      <c r="F61" s="122"/>
      <c r="G61" s="122"/>
      <c r="H61" s="125"/>
      <c r="I61" s="123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>
      <c r="A62" s="123"/>
      <c r="B62" s="122"/>
      <c r="C62" s="124"/>
      <c r="D62" s="122" t="s">
        <v>94</v>
      </c>
      <c r="E62" s="122"/>
      <c r="F62" s="122"/>
      <c r="G62" s="122"/>
      <c r="H62" s="125"/>
      <c r="I62" s="123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>
      <c r="A63" s="123"/>
      <c r="B63" s="122"/>
      <c r="C63" s="124"/>
      <c r="D63" s="122" t="s">
        <v>428</v>
      </c>
      <c r="E63" s="122"/>
      <c r="F63" s="122"/>
      <c r="G63" s="122"/>
      <c r="H63" s="125"/>
      <c r="I63" s="123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>
      <c r="D64" s="122" t="s">
        <v>81</v>
      </c>
    </row>
    <row r="65">
      <c r="A65" s="123"/>
      <c r="B65" s="122"/>
      <c r="C65" s="124"/>
      <c r="D65" s="122" t="s">
        <v>47</v>
      </c>
      <c r="E65" s="122"/>
      <c r="F65" s="122"/>
      <c r="G65" s="122"/>
      <c r="H65" s="125"/>
      <c r="I65" s="123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>
      <c r="D66" s="122" t="s">
        <v>48</v>
      </c>
    </row>
    <row r="67">
      <c r="A67" s="123"/>
      <c r="B67" s="122"/>
      <c r="C67" s="124"/>
      <c r="D67" s="122" t="s">
        <v>41</v>
      </c>
      <c r="E67" s="122"/>
      <c r="F67" s="122"/>
      <c r="G67" s="122"/>
      <c r="H67" s="125"/>
      <c r="I67" s="123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>
      <c r="A68" s="123"/>
      <c r="B68" s="122"/>
      <c r="C68" s="124"/>
      <c r="D68" s="122" t="s">
        <v>185</v>
      </c>
      <c r="E68" s="122"/>
      <c r="F68" s="122"/>
      <c r="G68" s="122"/>
      <c r="H68" s="125"/>
      <c r="I68" s="123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</row>
    <row r="69">
      <c r="A69" s="123"/>
      <c r="B69" s="122"/>
      <c r="C69" s="124"/>
      <c r="D69" s="122" t="s">
        <v>186</v>
      </c>
      <c r="E69" s="122"/>
      <c r="F69" s="122"/>
      <c r="G69" s="122"/>
      <c r="H69" s="125"/>
      <c r="I69" s="123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>
      <c r="A70" s="123"/>
      <c r="B70" s="122"/>
      <c r="C70" s="124"/>
      <c r="D70" s="122" t="s">
        <v>77</v>
      </c>
      <c r="E70" s="122"/>
      <c r="F70" s="122"/>
      <c r="G70" s="122"/>
      <c r="H70" s="125"/>
      <c r="I70" s="123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>
      <c r="A71" s="123"/>
      <c r="B71" s="122"/>
      <c r="C71" s="124"/>
      <c r="D71" s="122" t="s">
        <v>77</v>
      </c>
      <c r="E71" s="122"/>
      <c r="F71" s="122"/>
      <c r="G71" s="122"/>
      <c r="H71" s="125"/>
      <c r="I71" s="123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>
      <c r="D72" s="122" t="s">
        <v>234</v>
      </c>
    </row>
    <row r="73">
      <c r="A73" s="123"/>
      <c r="B73" s="122"/>
      <c r="C73" s="124"/>
      <c r="D73" s="122" t="s">
        <v>120</v>
      </c>
      <c r="E73" s="122"/>
      <c r="F73" s="122"/>
      <c r="G73" s="122"/>
      <c r="H73" s="125"/>
      <c r="I73" s="123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>
      <c r="A74" s="123"/>
      <c r="B74" s="122"/>
      <c r="C74" s="124"/>
      <c r="D74" s="122" t="s">
        <v>9</v>
      </c>
      <c r="E74" s="122"/>
      <c r="F74" s="122"/>
      <c r="G74" s="122"/>
      <c r="H74" s="125"/>
      <c r="I74" s="123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>
      <c r="A75" s="123"/>
      <c r="B75" s="122"/>
      <c r="C75" s="124"/>
      <c r="D75" s="122" t="s">
        <v>108</v>
      </c>
      <c r="E75" s="122"/>
      <c r="F75" s="122"/>
      <c r="G75" s="122"/>
      <c r="H75" s="125"/>
      <c r="I75" s="123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>
      <c r="A76" s="123"/>
      <c r="B76" s="122"/>
      <c r="C76" s="124"/>
      <c r="D76" s="122" t="s">
        <v>127</v>
      </c>
      <c r="E76" s="122"/>
      <c r="F76" s="122"/>
      <c r="G76" s="122"/>
      <c r="H76" s="125"/>
      <c r="I76" s="123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>
      <c r="D77" s="122" t="s">
        <v>429</v>
      </c>
    </row>
    <row r="78" hidden="1">
      <c r="A78" s="123"/>
      <c r="B78" s="122"/>
      <c r="C78" s="124"/>
      <c r="D78" s="122" t="s">
        <v>43</v>
      </c>
      <c r="E78" s="122"/>
      <c r="F78" s="122"/>
      <c r="G78" s="122"/>
      <c r="H78" s="125"/>
      <c r="I78" s="123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>
      <c r="D79" s="122" t="s">
        <v>236</v>
      </c>
    </row>
    <row r="80" hidden="1">
      <c r="A80" s="123"/>
      <c r="B80" s="122"/>
      <c r="C80" s="124"/>
      <c r="D80" s="122" t="s">
        <v>23</v>
      </c>
      <c r="E80" s="122"/>
      <c r="F80" s="122"/>
      <c r="G80" s="122"/>
      <c r="H80" s="125"/>
      <c r="I80" s="123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>
      <c r="A81" s="123"/>
      <c r="B81" s="122"/>
      <c r="C81" s="124"/>
      <c r="D81" s="122" t="s">
        <v>44</v>
      </c>
      <c r="E81" s="122"/>
      <c r="F81" s="122"/>
      <c r="G81" s="122"/>
      <c r="H81" s="125"/>
      <c r="I81" s="123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</row>
    <row r="82">
      <c r="A82" s="123"/>
      <c r="B82" s="122"/>
      <c r="C82" s="124"/>
      <c r="D82" s="122" t="s">
        <v>163</v>
      </c>
      <c r="E82" s="122"/>
      <c r="F82" s="122"/>
      <c r="G82" s="122"/>
      <c r="H82" s="125"/>
      <c r="I82" s="123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>
      <c r="A83" s="123"/>
      <c r="B83" s="122"/>
      <c r="C83" s="124"/>
      <c r="D83" s="122" t="s">
        <v>163</v>
      </c>
      <c r="E83" s="122"/>
      <c r="F83" s="122"/>
      <c r="G83" s="122"/>
      <c r="H83" s="125"/>
      <c r="I83" s="123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>
      <c r="D84" s="122" t="s">
        <v>430</v>
      </c>
    </row>
    <row r="85">
      <c r="D85" s="122" t="s">
        <v>24</v>
      </c>
    </row>
    <row r="86">
      <c r="A86" s="123"/>
      <c r="B86" s="122"/>
      <c r="C86" s="124"/>
      <c r="D86" s="122" t="s">
        <v>184</v>
      </c>
      <c r="E86" s="122"/>
      <c r="F86" s="122"/>
      <c r="G86" s="122"/>
      <c r="H86" s="125"/>
      <c r="I86" s="123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>
      <c r="A87" s="123"/>
      <c r="B87" s="122"/>
      <c r="C87" s="124"/>
      <c r="D87" s="122" t="s">
        <v>130</v>
      </c>
      <c r="E87" s="122"/>
      <c r="F87" s="122"/>
      <c r="G87" s="122"/>
      <c r="H87" s="125"/>
      <c r="I87" s="123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>
      <c r="A88" s="123"/>
      <c r="B88" s="122"/>
      <c r="C88" s="124"/>
      <c r="D88" s="122" t="s">
        <v>28</v>
      </c>
      <c r="E88" s="122"/>
      <c r="F88" s="122"/>
      <c r="G88" s="122"/>
      <c r="H88" s="125"/>
      <c r="I88" s="123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>
      <c r="A89" s="123"/>
      <c r="B89" s="122"/>
      <c r="C89" s="124"/>
      <c r="D89" s="122" t="s">
        <v>119</v>
      </c>
      <c r="E89" s="122"/>
      <c r="F89" s="122"/>
      <c r="G89" s="122"/>
      <c r="H89" s="125"/>
      <c r="I89" s="123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>
      <c r="A90" s="123"/>
      <c r="B90" s="122"/>
      <c r="C90" s="124"/>
      <c r="D90" s="122" t="s">
        <v>237</v>
      </c>
      <c r="E90" s="122"/>
      <c r="F90" s="122"/>
      <c r="G90" s="122"/>
      <c r="H90" s="125"/>
      <c r="I90" s="123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>
      <c r="A91" s="123"/>
      <c r="B91" s="122"/>
      <c r="C91" s="124"/>
      <c r="D91" s="122" t="s">
        <v>139</v>
      </c>
      <c r="E91" s="122"/>
      <c r="F91" s="122"/>
      <c r="G91" s="122"/>
      <c r="H91" s="125"/>
      <c r="I91" s="123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>
      <c r="A92" s="123"/>
      <c r="B92" s="122"/>
      <c r="C92" s="124"/>
      <c r="D92" s="122" t="s">
        <v>153</v>
      </c>
      <c r="E92" s="122"/>
      <c r="F92" s="122"/>
      <c r="G92" s="122"/>
      <c r="H92" s="125"/>
      <c r="I92" s="123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>
      <c r="A93" s="123"/>
      <c r="B93" s="122"/>
      <c r="C93" s="124"/>
      <c r="D93" s="122" t="s">
        <v>58</v>
      </c>
      <c r="E93" s="122"/>
      <c r="F93" s="122"/>
      <c r="G93" s="122"/>
      <c r="H93" s="125"/>
      <c r="I93" s="123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>
      <c r="A94" s="123"/>
      <c r="B94" s="122"/>
      <c r="C94" s="124"/>
      <c r="D94" s="122" t="s">
        <v>126</v>
      </c>
      <c r="E94" s="122"/>
      <c r="F94" s="122"/>
      <c r="G94" s="122"/>
      <c r="H94" s="125"/>
      <c r="I94" s="123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</row>
    <row r="95">
      <c r="A95" s="123"/>
      <c r="B95" s="122"/>
      <c r="C95" s="124"/>
      <c r="D95" s="122" t="s">
        <v>431</v>
      </c>
      <c r="E95" s="122"/>
      <c r="F95" s="122"/>
      <c r="G95" s="122"/>
      <c r="H95" s="125"/>
      <c r="I95" s="123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>
      <c r="D96" s="122" t="s">
        <v>10</v>
      </c>
    </row>
    <row r="97">
      <c r="A97" s="123"/>
      <c r="B97" s="122"/>
      <c r="C97" s="124"/>
      <c r="D97" s="122" t="s">
        <v>118</v>
      </c>
      <c r="E97" s="122"/>
      <c r="F97" s="122"/>
      <c r="G97" s="122"/>
      <c r="H97" s="125"/>
      <c r="I97" s="123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>
      <c r="A98" s="123"/>
      <c r="B98" s="122"/>
      <c r="C98" s="124"/>
      <c r="D98" s="122" t="s">
        <v>109</v>
      </c>
      <c r="E98" s="122"/>
      <c r="F98" s="122"/>
      <c r="G98" s="122"/>
      <c r="H98" s="125"/>
      <c r="I98" s="123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>
      <c r="A99" s="123"/>
      <c r="B99" s="122"/>
      <c r="C99" s="124"/>
      <c r="D99" s="122" t="s">
        <v>63</v>
      </c>
      <c r="E99" s="122"/>
      <c r="F99" s="122"/>
      <c r="G99" s="122"/>
      <c r="H99" s="125"/>
      <c r="I99" s="123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>
      <c r="D100" s="122" t="s">
        <v>194</v>
      </c>
    </row>
    <row r="101">
      <c r="D101" s="122" t="s">
        <v>180</v>
      </c>
    </row>
    <row r="102">
      <c r="D102" s="122" t="s">
        <v>45</v>
      </c>
    </row>
    <row r="103">
      <c r="D103" s="122" t="s">
        <v>138</v>
      </c>
    </row>
    <row r="104">
      <c r="A104" s="123"/>
      <c r="B104" s="122"/>
      <c r="C104" s="124"/>
      <c r="D104" s="122" t="s">
        <v>183</v>
      </c>
      <c r="E104" s="122"/>
      <c r="F104" s="122"/>
      <c r="G104" s="122"/>
      <c r="H104" s="125"/>
      <c r="I104" s="123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>
      <c r="A105" s="123"/>
      <c r="B105" s="122"/>
      <c r="C105" s="124"/>
      <c r="D105" s="122" t="s">
        <v>137</v>
      </c>
      <c r="E105" s="122"/>
      <c r="F105" s="122"/>
      <c r="G105" s="122"/>
      <c r="H105" s="125"/>
      <c r="I105" s="123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>
      <c r="A106" s="123"/>
      <c r="B106" s="122"/>
      <c r="C106" s="124"/>
      <c r="D106" s="122" t="s">
        <v>125</v>
      </c>
      <c r="E106" s="122"/>
      <c r="F106" s="122"/>
      <c r="G106" s="122"/>
      <c r="H106" s="125"/>
      <c r="I106" s="123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>
      <c r="A107" s="123"/>
      <c r="B107" s="122"/>
      <c r="C107" s="124"/>
      <c r="D107" s="122" t="s">
        <v>57</v>
      </c>
      <c r="E107" s="122"/>
      <c r="F107" s="122"/>
      <c r="G107" s="122"/>
      <c r="H107" s="125"/>
      <c r="I107" s="123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</row>
    <row r="108">
      <c r="A108" s="123"/>
      <c r="B108" s="122"/>
      <c r="C108" s="124"/>
      <c r="D108" s="122" t="s">
        <v>110</v>
      </c>
      <c r="E108" s="122"/>
      <c r="F108" s="122"/>
      <c r="G108" s="122"/>
      <c r="H108" s="125"/>
      <c r="I108" s="123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>
      <c r="A109" s="123"/>
      <c r="B109" s="122"/>
      <c r="C109" s="124"/>
      <c r="D109" s="122" t="s">
        <v>110</v>
      </c>
      <c r="E109" s="122"/>
      <c r="F109" s="122"/>
      <c r="G109" s="122"/>
      <c r="H109" s="125"/>
      <c r="I109" s="123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>
      <c r="A110" s="123"/>
      <c r="B110" s="122"/>
      <c r="C110" s="124"/>
      <c r="D110" s="122" t="s">
        <v>103</v>
      </c>
      <c r="E110" s="122"/>
      <c r="F110" s="122"/>
      <c r="G110" s="122"/>
      <c r="H110" s="125"/>
      <c r="I110" s="123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>
      <c r="A111" s="123"/>
      <c r="B111" s="122"/>
      <c r="C111" s="124"/>
      <c r="D111" s="122" t="s">
        <v>160</v>
      </c>
      <c r="E111" s="122"/>
      <c r="F111" s="122"/>
      <c r="G111" s="122"/>
      <c r="H111" s="125"/>
      <c r="I111" s="123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>
      <c r="A112" s="123"/>
      <c r="B112" s="122"/>
      <c r="C112" s="124"/>
      <c r="D112" s="122" t="s">
        <v>240</v>
      </c>
      <c r="E112" s="122"/>
      <c r="F112" s="122"/>
      <c r="G112" s="122"/>
      <c r="H112" s="125"/>
      <c r="I112" s="123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>
      <c r="A113" s="123"/>
      <c r="B113" s="122"/>
      <c r="C113" s="124"/>
      <c r="D113" s="122" t="s">
        <v>42</v>
      </c>
      <c r="E113" s="122"/>
      <c r="F113" s="122"/>
      <c r="G113" s="122"/>
      <c r="H113" s="125"/>
      <c r="I113" s="123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>
      <c r="D114" s="122" t="s">
        <v>50</v>
      </c>
    </row>
    <row r="115">
      <c r="A115" s="123"/>
      <c r="B115" s="122"/>
      <c r="C115" s="124"/>
      <c r="D115" s="122" t="s">
        <v>241</v>
      </c>
      <c r="E115" s="122"/>
      <c r="F115" s="122"/>
      <c r="G115" s="122"/>
      <c r="H115" s="125"/>
      <c r="I115" s="123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>
      <c r="D116" s="122" t="s">
        <v>122</v>
      </c>
    </row>
    <row r="117">
      <c r="A117" s="123"/>
      <c r="B117" s="122"/>
      <c r="C117" s="124"/>
      <c r="D117" s="122" t="s">
        <v>432</v>
      </c>
      <c r="E117" s="122"/>
      <c r="F117" s="122"/>
      <c r="G117" s="122"/>
      <c r="H117" s="125"/>
      <c r="I117" s="123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>
      <c r="D118" s="122" t="s">
        <v>243</v>
      </c>
    </row>
    <row r="119">
      <c r="A119" s="123"/>
      <c r="B119" s="122"/>
      <c r="C119" s="124"/>
      <c r="D119" s="122" t="s">
        <v>83</v>
      </c>
      <c r="E119" s="122"/>
      <c r="F119" s="122"/>
      <c r="G119" s="122"/>
      <c r="H119" s="125"/>
      <c r="I119" s="123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>
      <c r="A120" s="123"/>
      <c r="B120" s="122"/>
      <c r="C120" s="124"/>
      <c r="D120" s="122" t="s">
        <v>145</v>
      </c>
      <c r="E120" s="122"/>
      <c r="F120" s="122"/>
      <c r="G120" s="122"/>
      <c r="H120" s="125"/>
      <c r="I120" s="123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</row>
    <row r="121">
      <c r="A121" s="123"/>
      <c r="B121" s="122"/>
      <c r="C121" s="124"/>
      <c r="D121" s="122" t="s">
        <v>12</v>
      </c>
      <c r="E121" s="122"/>
      <c r="F121" s="122"/>
      <c r="G121" s="122"/>
      <c r="H121" s="125"/>
      <c r="I121" s="123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</row>
    <row r="122">
      <c r="A122" s="123"/>
      <c r="B122" s="122"/>
      <c r="C122" s="124"/>
      <c r="D122" s="122" t="s">
        <v>84</v>
      </c>
      <c r="E122" s="122"/>
      <c r="F122" s="122"/>
      <c r="G122" s="122"/>
      <c r="H122" s="125"/>
      <c r="I122" s="123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</row>
    <row r="123">
      <c r="D123" s="122" t="s">
        <v>67</v>
      </c>
    </row>
    <row r="124">
      <c r="A124" s="123"/>
      <c r="B124" s="122"/>
      <c r="C124" s="124"/>
      <c r="D124" s="122" t="s">
        <v>244</v>
      </c>
      <c r="E124" s="122"/>
      <c r="F124" s="122"/>
      <c r="G124" s="122"/>
      <c r="H124" s="125"/>
      <c r="I124" s="123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</row>
    <row r="125">
      <c r="A125" s="123"/>
      <c r="B125" s="122"/>
      <c r="C125" s="124"/>
      <c r="D125" s="122" t="s">
        <v>90</v>
      </c>
      <c r="E125" s="122"/>
      <c r="F125" s="122"/>
      <c r="G125" s="122"/>
      <c r="H125" s="125"/>
      <c r="I125" s="123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</row>
    <row r="126">
      <c r="D126" s="122" t="s">
        <v>13</v>
      </c>
    </row>
    <row r="127">
      <c r="D127" s="122" t="s">
        <v>164</v>
      </c>
    </row>
    <row r="128">
      <c r="A128" s="123"/>
      <c r="B128" s="122"/>
      <c r="C128" s="124"/>
      <c r="D128" s="122" t="s">
        <v>76</v>
      </c>
      <c r="E128" s="122"/>
      <c r="F128" s="122"/>
      <c r="G128" s="122"/>
      <c r="H128" s="125"/>
      <c r="I128" s="123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</row>
    <row r="129">
      <c r="A129" s="123"/>
      <c r="B129" s="122"/>
      <c r="C129" s="124"/>
      <c r="D129" s="122" t="s">
        <v>29</v>
      </c>
      <c r="E129" s="122"/>
      <c r="F129" s="122"/>
      <c r="G129" s="122"/>
      <c r="H129" s="125"/>
      <c r="I129" s="123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</row>
    <row r="132">
      <c r="E132" s="107">
        <f>129*75</f>
        <v>9675</v>
      </c>
    </row>
  </sheetData>
  <autoFilter ref="$A$1:$X$129">
    <filterColumn colId="3">
      <filters>
        <filter val="Maralee Smith"/>
        <filter val="Hartley Harris"/>
        <filter val="Peyton Wilson"/>
        <filter val="Hank Worley"/>
        <filter val="Conner Wilbanks"/>
        <filter val="Bentley Pierce"/>
        <filter val="Ryder Ensley"/>
        <filter val="Wyatt Lewis"/>
        <filter val="Maggie Holder"/>
        <filter val="Cedar Ray Hollis"/>
        <filter val="Ava Ethridge"/>
        <filter val="Austen Kirk"/>
        <filter val="Chance Williams"/>
        <filter val="Willie Lutz"/>
        <filter val="Annistyn Powell"/>
        <filter val="Mollie Coker"/>
        <filter val="Sydney Claire Dorsey"/>
        <filter val="JC Harris"/>
        <filter val="Zoie Young"/>
        <filter val="Sawyer Walters"/>
        <filter val="Magnolia Hollis"/>
        <filter val="Colt White"/>
        <filter val="Elijah Lewis"/>
        <filter val="Khloe Elliott"/>
        <filter val="Harmon Harris"/>
        <filter val="Paisley Keith"/>
        <filter val="Payson King"/>
        <filter val="Breleigh Buckles"/>
        <filter val="Wilder Gee"/>
        <filter val="Jetson Fiedler"/>
        <filter val="Skylar Smith"/>
        <filter val="Maddison Cagle"/>
        <filter val="Axton Coker"/>
        <filter val="Kylie Long"/>
        <filter val="Alice Smith"/>
        <filter val="Colby White"/>
        <filter val="Addy Hernandez"/>
        <filter val="Bryleigh Dodd"/>
        <filter val="Stetson Guthridge"/>
        <filter val="Harper Buddin"/>
        <filter val="sterling ayers"/>
        <filter val="Kylynn Wyatt"/>
        <filter val="Cora Wilbanks"/>
        <filter val="Parker Walters"/>
        <filter val="Wade Smith"/>
        <filter val="Haze Podskoc"/>
        <filter val="Callahan Konsulis"/>
        <filter val="Kennedy Webb"/>
        <filter val="Ryder Bohannon"/>
        <filter val="Colton Bloodworth"/>
        <filter val="Warren Vaughn"/>
        <filter val="Cash Coker"/>
        <filter val="Colt Nix"/>
        <filter val="Oaklyn Farrer"/>
        <filter val="Emmy Ethridge"/>
        <filter val="Bodi Gravitt"/>
        <filter val="Wylder Vaughn"/>
        <filter val="Lincoln Petty"/>
        <filter val="Avery Wilson"/>
        <filter val="Conlee Swanson"/>
        <filter val="Keziah Wyatt"/>
        <filter val="KayLynn Carpenter"/>
        <filter val="Keegan Sheram"/>
        <filter val="Hadley Kittle"/>
        <filter val="Gunner Hanson"/>
        <filter val="Brody Horton"/>
        <filter val="Hazel Newbold"/>
        <filter val="Hunter Newport"/>
        <filter val="Kyleigh Roberts"/>
        <filter val="Cruz Wilson"/>
        <filter val="Kacyn Garlin"/>
        <filter val="Saylor Wilson"/>
        <filter val="Ryder Gravitt"/>
        <filter val="Evelyn Mae Lutz"/>
        <filter val="Maddox Jones"/>
        <filter val="Camellia Hollis"/>
        <filter val="Kate Stewart"/>
        <filter val="Blair Phipps"/>
        <filter val="Brock Bloodworth"/>
        <filter val="Lauren Stamey"/>
        <filter val="Madelynn Hicks"/>
        <filter val="Layla Carlson"/>
        <filter val="Garrett Rogers"/>
        <filter val="Ridley McLean"/>
        <filter val="Kolter Tipton"/>
        <filter val="Colt Farrer"/>
        <filter val="Waylon Fletcher"/>
        <filter val="Josie Westbrook"/>
        <filter val="Lakota Hernandez"/>
        <filter val="Nolynn Ogle"/>
        <filter val="Jacob Brazell"/>
        <filter val="Collyns Roden"/>
        <filter val="Olin Little"/>
        <filter val="Graylynn Underwood"/>
        <filter val="Isabela Siegert"/>
        <filter val="Eliza Wilson"/>
        <filter val="Landon Mowry"/>
        <filter val="Libby Reed"/>
        <filter val="CorleyBett Haslerig"/>
        <filter val="Kip Sheram"/>
        <filter val="Hollis Bloodworth"/>
        <filter val="Palynn Zarndt"/>
        <filter val="Wyatt Pierce"/>
        <filter val="Emma Horton"/>
        <filter val="Olivia Lee"/>
        <filter val="Coleman Webb"/>
        <filter val="Ryker Smith"/>
        <filter val="Adelina Siegert"/>
        <filter val="Sawyer Drain"/>
        <filter val="Stetson Hall"/>
        <filter val="Hayzen Drain"/>
        <filter val="Cash Smith"/>
        <filter val="Lilli Ethridge"/>
        <filter val="Rhyland Gwin"/>
        <filter val="Colton Holder"/>
        <filter val="Ava Williams"/>
        <filter val="Railee Hernandez"/>
        <filter val="Anderson Williams"/>
        <filter val="Hadley Mae Little"/>
        <filter val="Devin Lecroy"/>
        <filter val="Amerie tipton"/>
        <filter val="Callie Sprayberry"/>
      </filters>
    </filterColumn>
    <sortState ref="A1:X129">
      <sortCondition ref="D1:D129"/>
    </sortState>
  </autoFil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3.13"/>
    <col customWidth="1" min="2" max="2" width="30.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31</v>
      </c>
      <c r="C1" s="2"/>
      <c r="D1" s="29"/>
      <c r="E1" s="3"/>
      <c r="F1" s="3"/>
      <c r="G1" s="3"/>
      <c r="H1" s="3"/>
      <c r="I1" s="3"/>
      <c r="J1" s="3"/>
      <c r="K1" s="3"/>
      <c r="L1" s="3" t="s">
        <v>32</v>
      </c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8"/>
      <c r="B3" s="8"/>
      <c r="C3" s="5"/>
      <c r="D3" s="35" t="s">
        <v>33</v>
      </c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42"/>
      <c r="AT3" s="14" t="s">
        <v>4</v>
      </c>
    </row>
    <row r="4">
      <c r="A4" s="15"/>
      <c r="B4" s="15" t="s">
        <v>5</v>
      </c>
      <c r="C4" s="6"/>
      <c r="D4" s="44" t="s">
        <v>35</v>
      </c>
      <c r="E4" s="45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6"/>
      <c r="Z4" s="46" t="s">
        <v>36</v>
      </c>
      <c r="AA4" s="46" t="s">
        <v>37</v>
      </c>
      <c r="AB4" s="46" t="s">
        <v>38</v>
      </c>
      <c r="AC4" s="47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47"/>
      <c r="AT4" s="19" t="s">
        <v>6</v>
      </c>
    </row>
    <row r="5">
      <c r="A5" s="48"/>
      <c r="B5" s="48"/>
      <c r="C5" s="22"/>
      <c r="D5" s="35"/>
      <c r="E5" s="36"/>
      <c r="F5" s="23"/>
      <c r="G5" s="23"/>
      <c r="H5" s="23"/>
      <c r="I5" s="36"/>
      <c r="J5" s="23"/>
      <c r="K5" s="23"/>
      <c r="L5" s="23"/>
      <c r="M5" s="36"/>
      <c r="N5" s="23"/>
      <c r="O5" s="23"/>
      <c r="P5" s="23"/>
      <c r="Q5" s="36"/>
      <c r="R5" s="23"/>
      <c r="S5" s="23"/>
      <c r="T5" s="23"/>
      <c r="U5" s="36"/>
      <c r="V5" s="23"/>
      <c r="W5" s="23"/>
      <c r="X5" s="23"/>
      <c r="Y5" s="6"/>
      <c r="Z5" s="23"/>
      <c r="AA5" s="23"/>
      <c r="AB5" s="23"/>
      <c r="AC5" s="36"/>
      <c r="AD5" s="23"/>
      <c r="AE5" s="23"/>
      <c r="AF5" s="23"/>
      <c r="AG5" s="36"/>
      <c r="AH5" s="23"/>
      <c r="AI5" s="23"/>
      <c r="AJ5" s="23"/>
      <c r="AK5" s="36"/>
      <c r="AL5" s="23"/>
      <c r="AM5" s="23"/>
      <c r="AN5" s="23"/>
      <c r="AO5" s="36"/>
      <c r="AP5" s="23"/>
      <c r="AQ5" s="23"/>
      <c r="AR5" s="23"/>
      <c r="AS5" s="36"/>
      <c r="AT5" s="49"/>
    </row>
    <row r="6">
      <c r="A6" s="50">
        <f t="shared" ref="A6:A16" si="1">ROW(A2)-ROW($A$2)+1</f>
        <v>1</v>
      </c>
      <c r="B6" s="50" t="s">
        <v>39</v>
      </c>
      <c r="C6" s="22"/>
      <c r="D6" s="35">
        <v>68.0</v>
      </c>
      <c r="E6" s="36"/>
      <c r="F6" s="23">
        <v>3.0</v>
      </c>
      <c r="G6" s="23">
        <v>10.0</v>
      </c>
      <c r="H6" s="23">
        <f t="shared" ref="H6:H9" si="2">IF(F6="TO", 0, IF(F6&lt;&gt;"", 1, ""))</f>
        <v>1</v>
      </c>
      <c r="I6" s="36"/>
      <c r="J6" s="23">
        <v>4.0</v>
      </c>
      <c r="K6" s="23">
        <v>7.0</v>
      </c>
      <c r="L6" s="23">
        <f t="shared" ref="L6:L16" si="3">IF(J6="TO", 0, IF(J6&lt;&gt;"", 1, ""))</f>
        <v>1</v>
      </c>
      <c r="M6" s="36"/>
      <c r="N6" s="23">
        <v>2.0</v>
      </c>
      <c r="O6" s="23">
        <v>9.0</v>
      </c>
      <c r="P6" s="23">
        <f t="shared" ref="P6:P16" si="4">IF(N6="TO", 0, IF(N6&lt;&gt;"", 1, ""))</f>
        <v>1</v>
      </c>
      <c r="Q6" s="36"/>
      <c r="R6" s="23">
        <v>8.0</v>
      </c>
      <c r="S6" s="23">
        <v>3.0</v>
      </c>
      <c r="T6" s="23">
        <f t="shared" ref="T6:T16" si="5">IF(R6="TO", 0, IF(R6&lt;&gt;"", 1, ""))</f>
        <v>1</v>
      </c>
      <c r="U6" s="36"/>
      <c r="V6" s="23">
        <v>9.0</v>
      </c>
      <c r="W6" s="23">
        <v>2.0</v>
      </c>
      <c r="X6" s="23">
        <f t="shared" ref="X6:X16" si="6">IF(V6="TO", 0, IF(V6&lt;&gt;"", 1, ""))</f>
        <v>1</v>
      </c>
      <c r="Y6" s="6"/>
      <c r="Z6" s="23">
        <v>3.0</v>
      </c>
      <c r="AA6" s="23">
        <v>8.0</v>
      </c>
      <c r="AB6" s="23">
        <f t="shared" ref="AB6:AB16" si="7">IF(Z6="TO", 0, IF(Z6&lt;&gt;"", 1, ""))</f>
        <v>1</v>
      </c>
      <c r="AC6" s="36"/>
      <c r="AD6" s="23">
        <v>1.0</v>
      </c>
      <c r="AE6" s="23">
        <v>10.0</v>
      </c>
      <c r="AF6" s="23">
        <f t="shared" ref="AF6:AF16" si="8">IF(AD6="TO", 0, IF(AD6&lt;&gt;"", 1, ""))</f>
        <v>1</v>
      </c>
      <c r="AG6" s="36"/>
      <c r="AH6" s="23">
        <v>2.0</v>
      </c>
      <c r="AI6" s="23">
        <v>9.0</v>
      </c>
      <c r="AJ6" s="23">
        <f t="shared" ref="AJ6:AJ9" si="9">IF(AH6="TO", 0, IF(AH6&lt;&gt;"", 1, ""))</f>
        <v>1</v>
      </c>
      <c r="AK6" s="36"/>
      <c r="AL6" s="23">
        <v>1.0</v>
      </c>
      <c r="AM6" s="23">
        <v>10.0</v>
      </c>
      <c r="AN6" s="23">
        <f t="shared" ref="AN6:AN16" si="10">IF(AL6="TO", 0, IF(AL6&lt;&gt;"", 1, ""))</f>
        <v>1</v>
      </c>
      <c r="AO6" s="36"/>
      <c r="AP6" s="23"/>
      <c r="AQ6" s="23"/>
      <c r="AR6" s="23" t="str">
        <f t="shared" ref="AR6:AR9" si="11">IF(AP6="TO", 0, IF(AP6&lt;&gt;"", 1, ""))</f>
        <v/>
      </c>
      <c r="AS6" s="36"/>
      <c r="AT6" s="23">
        <f t="shared" ref="AT6:AT16" si="12">AR6+AN6+AJ6+AF6+AB6+X6+T6+P6+L6+H6</f>
        <v>9</v>
      </c>
    </row>
    <row r="7">
      <c r="A7" s="50">
        <f t="shared" si="1"/>
        <v>2</v>
      </c>
      <c r="B7" s="21" t="s">
        <v>40</v>
      </c>
      <c r="C7" s="22"/>
      <c r="D7" s="35">
        <v>59.0</v>
      </c>
      <c r="E7" s="36"/>
      <c r="F7" s="23">
        <v>2.0</v>
      </c>
      <c r="G7" s="23">
        <v>5.0</v>
      </c>
      <c r="H7" s="23">
        <f t="shared" si="2"/>
        <v>1</v>
      </c>
      <c r="I7" s="36"/>
      <c r="J7" s="23">
        <v>1.0</v>
      </c>
      <c r="K7" s="23">
        <v>10.0</v>
      </c>
      <c r="L7" s="23">
        <f t="shared" si="3"/>
        <v>1</v>
      </c>
      <c r="M7" s="36"/>
      <c r="N7" s="23">
        <v>3.0</v>
      </c>
      <c r="O7" s="23">
        <v>8.0</v>
      </c>
      <c r="P7" s="23">
        <f t="shared" si="4"/>
        <v>1</v>
      </c>
      <c r="Q7" s="36"/>
      <c r="R7" s="23">
        <v>3.0</v>
      </c>
      <c r="S7" s="23">
        <v>8.0</v>
      </c>
      <c r="T7" s="23">
        <f t="shared" si="5"/>
        <v>1</v>
      </c>
      <c r="U7" s="36"/>
      <c r="V7" s="51">
        <v>46117.0</v>
      </c>
      <c r="W7" s="23">
        <v>6.5</v>
      </c>
      <c r="X7" s="23">
        <f t="shared" si="6"/>
        <v>1</v>
      </c>
      <c r="Y7" s="6"/>
      <c r="Z7" s="23">
        <v>1.0</v>
      </c>
      <c r="AA7" s="23">
        <v>10.0</v>
      </c>
      <c r="AB7" s="23">
        <f t="shared" si="7"/>
        <v>1</v>
      </c>
      <c r="AC7" s="36"/>
      <c r="AD7" s="23">
        <v>10.0</v>
      </c>
      <c r="AE7" s="23">
        <v>0.5</v>
      </c>
      <c r="AF7" s="23">
        <f t="shared" si="8"/>
        <v>1</v>
      </c>
      <c r="AG7" s="36"/>
      <c r="AH7" s="23">
        <v>6.0</v>
      </c>
      <c r="AI7" s="23">
        <v>5.0</v>
      </c>
      <c r="AJ7" s="23">
        <f t="shared" si="9"/>
        <v>1</v>
      </c>
      <c r="AK7" s="36"/>
      <c r="AL7" s="23">
        <v>5.0</v>
      </c>
      <c r="AM7" s="23">
        <v>6.0</v>
      </c>
      <c r="AN7" s="23">
        <f t="shared" si="10"/>
        <v>1</v>
      </c>
      <c r="AO7" s="36"/>
      <c r="AP7" s="23"/>
      <c r="AQ7" s="23"/>
      <c r="AR7" s="23" t="str">
        <f t="shared" si="11"/>
        <v/>
      </c>
      <c r="AS7" s="36"/>
      <c r="AT7" s="23">
        <f t="shared" si="12"/>
        <v>9</v>
      </c>
    </row>
    <row r="8">
      <c r="A8" s="50">
        <f t="shared" si="1"/>
        <v>3</v>
      </c>
      <c r="B8" s="21" t="s">
        <v>41</v>
      </c>
      <c r="C8" s="22"/>
      <c r="D8" s="35">
        <v>59.0</v>
      </c>
      <c r="E8" s="36"/>
      <c r="F8" s="23">
        <v>5.0</v>
      </c>
      <c r="G8" s="23">
        <v>8.5</v>
      </c>
      <c r="H8" s="23">
        <f t="shared" si="2"/>
        <v>1</v>
      </c>
      <c r="I8" s="36"/>
      <c r="J8" s="23">
        <v>2.0</v>
      </c>
      <c r="K8" s="23">
        <v>9.0</v>
      </c>
      <c r="L8" s="23">
        <f t="shared" si="3"/>
        <v>1</v>
      </c>
      <c r="M8" s="36"/>
      <c r="N8" s="23">
        <v>1.0</v>
      </c>
      <c r="O8" s="23">
        <v>10.0</v>
      </c>
      <c r="P8" s="23">
        <f t="shared" si="4"/>
        <v>1</v>
      </c>
      <c r="Q8" s="36"/>
      <c r="R8" s="23">
        <v>9.0</v>
      </c>
      <c r="S8" s="23">
        <v>2.0</v>
      </c>
      <c r="T8" s="23">
        <f t="shared" si="5"/>
        <v>1</v>
      </c>
      <c r="U8" s="36"/>
      <c r="V8" s="23">
        <v>1.0</v>
      </c>
      <c r="W8" s="23">
        <v>10.0</v>
      </c>
      <c r="X8" s="23">
        <f t="shared" si="6"/>
        <v>1</v>
      </c>
      <c r="Y8" s="6"/>
      <c r="Z8" s="23">
        <v>11.0</v>
      </c>
      <c r="AA8" s="23"/>
      <c r="AB8" s="23">
        <f t="shared" si="7"/>
        <v>1</v>
      </c>
      <c r="AC8" s="36"/>
      <c r="AD8" s="23">
        <v>10.0</v>
      </c>
      <c r="AE8" s="23">
        <v>0.5</v>
      </c>
      <c r="AF8" s="23">
        <f t="shared" si="8"/>
        <v>1</v>
      </c>
      <c r="AG8" s="36"/>
      <c r="AH8" s="23">
        <v>1.0</v>
      </c>
      <c r="AI8" s="23">
        <v>10.0</v>
      </c>
      <c r="AJ8" s="23">
        <f t="shared" si="9"/>
        <v>1</v>
      </c>
      <c r="AK8" s="36"/>
      <c r="AL8" s="23">
        <v>2.0</v>
      </c>
      <c r="AM8" s="23">
        <v>9.0</v>
      </c>
      <c r="AN8" s="23">
        <f t="shared" si="10"/>
        <v>1</v>
      </c>
      <c r="AO8" s="36"/>
      <c r="AP8" s="23"/>
      <c r="AQ8" s="23"/>
      <c r="AR8" s="23" t="str">
        <f t="shared" si="11"/>
        <v/>
      </c>
      <c r="AS8" s="36"/>
      <c r="AT8" s="23">
        <f t="shared" si="12"/>
        <v>9</v>
      </c>
    </row>
    <row r="9">
      <c r="A9" s="50">
        <f t="shared" si="1"/>
        <v>4</v>
      </c>
      <c r="B9" s="21" t="s">
        <v>42</v>
      </c>
      <c r="C9" s="22"/>
      <c r="D9" s="35">
        <v>52.5</v>
      </c>
      <c r="E9" s="36"/>
      <c r="F9" s="23">
        <v>2.0</v>
      </c>
      <c r="G9" s="23">
        <v>6.0</v>
      </c>
      <c r="H9" s="23">
        <f t="shared" si="2"/>
        <v>1</v>
      </c>
      <c r="I9" s="36"/>
      <c r="J9" s="23">
        <v>3.0</v>
      </c>
      <c r="K9" s="23">
        <v>8.0</v>
      </c>
      <c r="L9" s="23">
        <f t="shared" si="3"/>
        <v>1</v>
      </c>
      <c r="M9" s="36"/>
      <c r="N9" s="23">
        <v>4.0</v>
      </c>
      <c r="O9" s="23">
        <v>7.0</v>
      </c>
      <c r="P9" s="23">
        <f t="shared" si="4"/>
        <v>1</v>
      </c>
      <c r="Q9" s="36"/>
      <c r="R9" s="23">
        <v>7.0</v>
      </c>
      <c r="S9" s="23">
        <v>4.0</v>
      </c>
      <c r="T9" s="23">
        <f t="shared" si="5"/>
        <v>1</v>
      </c>
      <c r="U9" s="36"/>
      <c r="V9" s="23">
        <v>2.0</v>
      </c>
      <c r="W9" s="23">
        <v>9.0</v>
      </c>
      <c r="X9" s="23">
        <f t="shared" si="6"/>
        <v>1</v>
      </c>
      <c r="Y9" s="6"/>
      <c r="Z9" s="23">
        <v>4.0</v>
      </c>
      <c r="AA9" s="23">
        <v>7.0</v>
      </c>
      <c r="AB9" s="23">
        <f t="shared" si="7"/>
        <v>1</v>
      </c>
      <c r="AC9" s="36"/>
      <c r="AD9" s="23">
        <v>2.0</v>
      </c>
      <c r="AE9" s="23">
        <v>9.0</v>
      </c>
      <c r="AF9" s="23">
        <f t="shared" si="8"/>
        <v>1</v>
      </c>
      <c r="AG9" s="36"/>
      <c r="AH9" s="23"/>
      <c r="AI9" s="23"/>
      <c r="AJ9" s="23" t="str">
        <f t="shared" si="9"/>
        <v/>
      </c>
      <c r="AK9" s="36"/>
      <c r="AL9" s="51">
        <v>46243.0</v>
      </c>
      <c r="AM9" s="23">
        <v>2.5</v>
      </c>
      <c r="AN9" s="23">
        <f t="shared" si="10"/>
        <v>1</v>
      </c>
      <c r="AO9" s="36"/>
      <c r="AP9" s="23"/>
      <c r="AQ9" s="23"/>
      <c r="AR9" s="23" t="str">
        <f t="shared" si="11"/>
        <v/>
      </c>
      <c r="AS9" s="36"/>
      <c r="AT9" s="23">
        <f t="shared" si="12"/>
        <v>8</v>
      </c>
    </row>
    <row r="10">
      <c r="A10" s="50">
        <f t="shared" si="1"/>
        <v>5</v>
      </c>
      <c r="B10" s="21" t="s">
        <v>43</v>
      </c>
      <c r="C10" s="22"/>
      <c r="D10" s="35">
        <v>50.0</v>
      </c>
      <c r="E10" s="36"/>
      <c r="F10" s="23"/>
      <c r="G10" s="23"/>
      <c r="H10" s="23"/>
      <c r="I10" s="36"/>
      <c r="J10" s="51">
        <v>45878.0</v>
      </c>
      <c r="K10" s="23">
        <v>2.5</v>
      </c>
      <c r="L10" s="23">
        <f t="shared" si="3"/>
        <v>1</v>
      </c>
      <c r="M10" s="36"/>
      <c r="N10" s="23">
        <v>5.0</v>
      </c>
      <c r="O10" s="23">
        <v>6.0</v>
      </c>
      <c r="P10" s="23">
        <f t="shared" si="4"/>
        <v>1</v>
      </c>
      <c r="Q10" s="36"/>
      <c r="R10" s="51">
        <v>45659.0</v>
      </c>
      <c r="S10" s="23">
        <v>9.5</v>
      </c>
      <c r="T10" s="23">
        <f t="shared" si="5"/>
        <v>1</v>
      </c>
      <c r="U10" s="36"/>
      <c r="V10" s="23">
        <v>3.0</v>
      </c>
      <c r="W10" s="23">
        <v>8.0</v>
      </c>
      <c r="X10" s="23">
        <f t="shared" si="6"/>
        <v>1</v>
      </c>
      <c r="Y10" s="6"/>
      <c r="Z10" s="23">
        <v>2.0</v>
      </c>
      <c r="AA10" s="23">
        <v>9.0</v>
      </c>
      <c r="AB10" s="23">
        <f t="shared" si="7"/>
        <v>1</v>
      </c>
      <c r="AC10" s="36"/>
      <c r="AD10" s="23">
        <v>4.0</v>
      </c>
      <c r="AE10" s="23">
        <v>7.0</v>
      </c>
      <c r="AF10" s="23">
        <f t="shared" si="8"/>
        <v>1</v>
      </c>
      <c r="AG10" s="36"/>
      <c r="AH10" s="23"/>
      <c r="AI10" s="23"/>
      <c r="AJ10" s="23"/>
      <c r="AK10" s="36"/>
      <c r="AL10" s="23">
        <v>3.0</v>
      </c>
      <c r="AM10" s="23">
        <v>8.0</v>
      </c>
      <c r="AN10" s="23">
        <f t="shared" si="10"/>
        <v>1</v>
      </c>
      <c r="AO10" s="36"/>
      <c r="AP10" s="23"/>
      <c r="AQ10" s="23"/>
      <c r="AR10" s="23"/>
      <c r="AS10" s="36"/>
      <c r="AT10" s="23">
        <f t="shared" si="12"/>
        <v>7</v>
      </c>
    </row>
    <row r="11">
      <c r="A11" s="50">
        <f t="shared" si="1"/>
        <v>6</v>
      </c>
      <c r="B11" s="21" t="s">
        <v>44</v>
      </c>
      <c r="C11" s="22"/>
      <c r="D11" s="35">
        <v>36.5</v>
      </c>
      <c r="E11" s="36"/>
      <c r="F11" s="23">
        <v>5.0</v>
      </c>
      <c r="G11" s="23">
        <v>8.5</v>
      </c>
      <c r="H11" s="23">
        <f>IF(F11="TO", 0, IF(F11&lt;&gt;"", 1, ""))</f>
        <v>1</v>
      </c>
      <c r="I11" s="36"/>
      <c r="J11" s="23">
        <v>11.0</v>
      </c>
      <c r="K11" s="23"/>
      <c r="L11" s="23">
        <f t="shared" si="3"/>
        <v>1</v>
      </c>
      <c r="M11" s="36"/>
      <c r="N11" s="23">
        <v>7.0</v>
      </c>
      <c r="O11" s="23">
        <v>4.0</v>
      </c>
      <c r="P11" s="23">
        <f t="shared" si="4"/>
        <v>1</v>
      </c>
      <c r="Q11" s="36"/>
      <c r="R11" s="23">
        <v>0.0</v>
      </c>
      <c r="S11" s="23"/>
      <c r="T11" s="23">
        <f t="shared" si="5"/>
        <v>1</v>
      </c>
      <c r="U11" s="36"/>
      <c r="V11" s="23">
        <v>11.0</v>
      </c>
      <c r="W11" s="23">
        <v>0.0</v>
      </c>
      <c r="X11" s="23">
        <f t="shared" si="6"/>
        <v>1</v>
      </c>
      <c r="Y11" s="6"/>
      <c r="Z11" s="23">
        <v>8.0</v>
      </c>
      <c r="AA11" s="23">
        <v>3.0</v>
      </c>
      <c r="AB11" s="23">
        <f t="shared" si="7"/>
        <v>1</v>
      </c>
      <c r="AC11" s="36"/>
      <c r="AD11" s="23">
        <v>3.0</v>
      </c>
      <c r="AE11" s="23">
        <v>8.0</v>
      </c>
      <c r="AF11" s="23">
        <f t="shared" si="8"/>
        <v>1</v>
      </c>
      <c r="AG11" s="36"/>
      <c r="AH11" s="23">
        <v>3.0</v>
      </c>
      <c r="AI11" s="23">
        <v>8.0</v>
      </c>
      <c r="AJ11" s="23">
        <f>IF(AH11="TO", 0, IF(AH11&lt;&gt;"", 1, ""))</f>
        <v>1</v>
      </c>
      <c r="AK11" s="36"/>
      <c r="AL11" s="23">
        <v>6.0</v>
      </c>
      <c r="AM11" s="23">
        <v>5.0</v>
      </c>
      <c r="AN11" s="23">
        <f t="shared" si="10"/>
        <v>1</v>
      </c>
      <c r="AO11" s="36"/>
      <c r="AP11" s="23"/>
      <c r="AQ11" s="23"/>
      <c r="AR11" s="23" t="str">
        <f>IF(AP11="TO", 0, IF(AP11&lt;&gt;"", 1, ""))</f>
        <v/>
      </c>
      <c r="AS11" s="36"/>
      <c r="AT11" s="23">
        <f t="shared" si="12"/>
        <v>9</v>
      </c>
    </row>
    <row r="12">
      <c r="A12" s="50">
        <f t="shared" si="1"/>
        <v>7</v>
      </c>
      <c r="B12" s="21" t="s">
        <v>45</v>
      </c>
      <c r="C12" s="22"/>
      <c r="D12" s="35">
        <v>32.0</v>
      </c>
      <c r="E12" s="36"/>
      <c r="F12" s="23"/>
      <c r="G12" s="23"/>
      <c r="H12" s="23"/>
      <c r="I12" s="36"/>
      <c r="J12" s="23">
        <v>5.0</v>
      </c>
      <c r="K12" s="23">
        <v>6.0</v>
      </c>
      <c r="L12" s="23">
        <f t="shared" si="3"/>
        <v>1</v>
      </c>
      <c r="M12" s="36"/>
      <c r="N12" s="23">
        <v>8.0</v>
      </c>
      <c r="O12" s="23">
        <v>3.0</v>
      </c>
      <c r="P12" s="23">
        <f t="shared" si="4"/>
        <v>1</v>
      </c>
      <c r="Q12" s="36"/>
      <c r="R12" s="23">
        <v>0.0</v>
      </c>
      <c r="S12" s="23"/>
      <c r="T12" s="23">
        <f t="shared" si="5"/>
        <v>1</v>
      </c>
      <c r="U12" s="36"/>
      <c r="V12" s="51">
        <v>46117.0</v>
      </c>
      <c r="W12" s="23">
        <v>6.5</v>
      </c>
      <c r="X12" s="23">
        <f t="shared" si="6"/>
        <v>1</v>
      </c>
      <c r="Y12" s="6"/>
      <c r="Z12" s="23">
        <v>7.0</v>
      </c>
      <c r="AA12" s="23">
        <v>4.0</v>
      </c>
      <c r="AB12" s="23">
        <f t="shared" si="7"/>
        <v>1</v>
      </c>
      <c r="AC12" s="36"/>
      <c r="AD12" s="52" t="s">
        <v>46</v>
      </c>
      <c r="AE12" s="23">
        <v>5.0</v>
      </c>
      <c r="AF12" s="23">
        <f t="shared" si="8"/>
        <v>1</v>
      </c>
      <c r="AG12" s="36"/>
      <c r="AH12" s="51">
        <v>46117.0</v>
      </c>
      <c r="AI12" s="23">
        <v>6.5</v>
      </c>
      <c r="AJ12" s="23"/>
      <c r="AK12" s="36"/>
      <c r="AL12" s="23">
        <v>10.0</v>
      </c>
      <c r="AM12" s="23">
        <v>1.0</v>
      </c>
      <c r="AN12" s="23">
        <f t="shared" si="10"/>
        <v>1</v>
      </c>
      <c r="AO12" s="36"/>
      <c r="AP12" s="23"/>
      <c r="AQ12" s="23"/>
      <c r="AR12" s="23"/>
      <c r="AS12" s="36"/>
      <c r="AT12" s="23">
        <f t="shared" si="12"/>
        <v>7</v>
      </c>
    </row>
    <row r="13">
      <c r="A13" s="50">
        <f t="shared" si="1"/>
        <v>8</v>
      </c>
      <c r="B13" s="21" t="s">
        <v>47</v>
      </c>
      <c r="C13" s="22"/>
      <c r="D13" s="35">
        <v>28.0</v>
      </c>
      <c r="E13" s="36"/>
      <c r="F13" s="23">
        <v>0.0</v>
      </c>
      <c r="G13" s="23">
        <v>3.5</v>
      </c>
      <c r="H13" s="23">
        <f t="shared" ref="H13:H15" si="13">IF(F13="TO", 0, IF(F13&lt;&gt;"", 1, ""))</f>
        <v>1</v>
      </c>
      <c r="I13" s="36"/>
      <c r="J13" s="51">
        <v>45878.0</v>
      </c>
      <c r="K13" s="23">
        <v>2.5</v>
      </c>
      <c r="L13" s="23">
        <f t="shared" si="3"/>
        <v>1</v>
      </c>
      <c r="M13" s="36"/>
      <c r="N13" s="23">
        <v>6.0</v>
      </c>
      <c r="O13" s="23">
        <v>5.0</v>
      </c>
      <c r="P13" s="23">
        <f t="shared" si="4"/>
        <v>1</v>
      </c>
      <c r="Q13" s="36"/>
      <c r="R13" s="23">
        <v>6.0</v>
      </c>
      <c r="S13" s="23">
        <v>5.0</v>
      </c>
      <c r="T13" s="23">
        <f t="shared" si="5"/>
        <v>1</v>
      </c>
      <c r="U13" s="36"/>
      <c r="V13" s="23">
        <v>6.0</v>
      </c>
      <c r="W13" s="23">
        <v>5.0</v>
      </c>
      <c r="X13" s="23">
        <f t="shared" si="6"/>
        <v>1</v>
      </c>
      <c r="Y13" s="6"/>
      <c r="Z13" s="23">
        <v>5.0</v>
      </c>
      <c r="AA13" s="23">
        <v>6.0</v>
      </c>
      <c r="AB13" s="23">
        <f t="shared" si="7"/>
        <v>1</v>
      </c>
      <c r="AC13" s="36"/>
      <c r="AD13" s="23"/>
      <c r="AE13" s="23"/>
      <c r="AF13" s="23" t="str">
        <f t="shared" si="8"/>
        <v/>
      </c>
      <c r="AG13" s="36"/>
      <c r="AH13" s="23">
        <v>10.0</v>
      </c>
      <c r="AI13" s="23">
        <v>1.0</v>
      </c>
      <c r="AJ13" s="23">
        <f t="shared" ref="AJ13:AJ15" si="14">IF(AH13="TO", 0, IF(AH13&lt;&gt;"", 1, ""))</f>
        <v>1</v>
      </c>
      <c r="AK13" s="36"/>
      <c r="AL13" s="23"/>
      <c r="AM13" s="23"/>
      <c r="AN13" s="23" t="str">
        <f t="shared" si="10"/>
        <v/>
      </c>
      <c r="AO13" s="36"/>
      <c r="AP13" s="23"/>
      <c r="AQ13" s="23"/>
      <c r="AR13" s="23" t="str">
        <f t="shared" ref="AR13:AR15" si="15">IF(AP13="TO", 0, IF(AP13&lt;&gt;"", 1, ""))</f>
        <v/>
      </c>
      <c r="AS13" s="36"/>
      <c r="AT13" s="23">
        <f t="shared" si="12"/>
        <v>7</v>
      </c>
    </row>
    <row r="14">
      <c r="A14" s="50">
        <f t="shared" si="1"/>
        <v>9</v>
      </c>
      <c r="B14" s="21" t="s">
        <v>48</v>
      </c>
      <c r="C14" s="22"/>
      <c r="D14" s="35">
        <v>28.0</v>
      </c>
      <c r="E14" s="36"/>
      <c r="F14" s="23">
        <v>1.0</v>
      </c>
      <c r="G14" s="23">
        <v>7.0</v>
      </c>
      <c r="H14" s="23">
        <f t="shared" si="13"/>
        <v>1</v>
      </c>
      <c r="I14" s="36"/>
      <c r="J14" s="23">
        <v>6.0</v>
      </c>
      <c r="K14" s="23">
        <v>5.0</v>
      </c>
      <c r="L14" s="23">
        <f t="shared" si="3"/>
        <v>1</v>
      </c>
      <c r="M14" s="36"/>
      <c r="N14" s="23">
        <v>12.0</v>
      </c>
      <c r="O14" s="23"/>
      <c r="P14" s="23">
        <f t="shared" si="4"/>
        <v>1</v>
      </c>
      <c r="Q14" s="36"/>
      <c r="R14" s="51">
        <v>45752.0</v>
      </c>
      <c r="S14" s="23">
        <v>6.5</v>
      </c>
      <c r="T14" s="23">
        <f t="shared" si="5"/>
        <v>1</v>
      </c>
      <c r="U14" s="36"/>
      <c r="V14" s="23">
        <v>10.0</v>
      </c>
      <c r="W14" s="23">
        <v>1.0</v>
      </c>
      <c r="X14" s="23">
        <f t="shared" si="6"/>
        <v>1</v>
      </c>
      <c r="Y14" s="6"/>
      <c r="Z14" s="23">
        <v>10.0</v>
      </c>
      <c r="AA14" s="23">
        <v>1.0</v>
      </c>
      <c r="AB14" s="23">
        <f t="shared" si="7"/>
        <v>1</v>
      </c>
      <c r="AC14" s="36"/>
      <c r="AD14" s="23">
        <v>9.0</v>
      </c>
      <c r="AE14" s="23">
        <v>1.0</v>
      </c>
      <c r="AF14" s="23">
        <f t="shared" si="8"/>
        <v>1</v>
      </c>
      <c r="AG14" s="36"/>
      <c r="AH14" s="51">
        <v>46117.0</v>
      </c>
      <c r="AI14" s="23">
        <v>6.5</v>
      </c>
      <c r="AJ14" s="23">
        <f t="shared" si="14"/>
        <v>1</v>
      </c>
      <c r="AK14" s="36"/>
      <c r="AL14" s="23"/>
      <c r="AM14" s="23"/>
      <c r="AN14" s="23" t="str">
        <f t="shared" si="10"/>
        <v/>
      </c>
      <c r="AO14" s="36"/>
      <c r="AP14" s="23"/>
      <c r="AQ14" s="23"/>
      <c r="AR14" s="23" t="str">
        <f t="shared" si="15"/>
        <v/>
      </c>
      <c r="AS14" s="36"/>
      <c r="AT14" s="23">
        <f t="shared" si="12"/>
        <v>8</v>
      </c>
    </row>
    <row r="15">
      <c r="A15" s="50">
        <f t="shared" si="1"/>
        <v>10</v>
      </c>
      <c r="B15" s="21" t="s">
        <v>49</v>
      </c>
      <c r="C15" s="22"/>
      <c r="D15" s="35">
        <v>24.5</v>
      </c>
      <c r="E15" s="36"/>
      <c r="F15" s="23">
        <v>3.0</v>
      </c>
      <c r="G15" s="23">
        <v>3.5</v>
      </c>
      <c r="H15" s="23">
        <f t="shared" si="13"/>
        <v>1</v>
      </c>
      <c r="I15" s="36"/>
      <c r="J15" s="23">
        <v>7.0</v>
      </c>
      <c r="K15" s="23">
        <v>4.0</v>
      </c>
      <c r="L15" s="23">
        <f t="shared" si="3"/>
        <v>1</v>
      </c>
      <c r="M15" s="36"/>
      <c r="N15" s="23"/>
      <c r="O15" s="23"/>
      <c r="P15" s="23" t="str">
        <f t="shared" si="4"/>
        <v/>
      </c>
      <c r="Q15" s="36"/>
      <c r="R15" s="23">
        <v>0.0</v>
      </c>
      <c r="S15" s="23"/>
      <c r="T15" s="23">
        <f t="shared" si="5"/>
        <v>1</v>
      </c>
      <c r="U15" s="36"/>
      <c r="V15" s="23"/>
      <c r="W15" s="23"/>
      <c r="X15" s="23" t="str">
        <f t="shared" si="6"/>
        <v/>
      </c>
      <c r="Y15" s="6"/>
      <c r="Z15" s="23">
        <v>6.0</v>
      </c>
      <c r="AA15" s="23">
        <v>5.0</v>
      </c>
      <c r="AB15" s="23">
        <f t="shared" si="7"/>
        <v>1</v>
      </c>
      <c r="AC15" s="36"/>
      <c r="AD15" s="52" t="s">
        <v>46</v>
      </c>
      <c r="AE15" s="23">
        <v>5.0</v>
      </c>
      <c r="AF15" s="23">
        <f t="shared" si="8"/>
        <v>1</v>
      </c>
      <c r="AG15" s="36"/>
      <c r="AH15" s="23">
        <v>8.0</v>
      </c>
      <c r="AI15" s="23">
        <v>3.0</v>
      </c>
      <c r="AJ15" s="23">
        <f t="shared" si="14"/>
        <v>1</v>
      </c>
      <c r="AK15" s="36"/>
      <c r="AL15" s="23">
        <v>7.0</v>
      </c>
      <c r="AM15" s="23">
        <v>4.0</v>
      </c>
      <c r="AN15" s="23">
        <f t="shared" si="10"/>
        <v>1</v>
      </c>
      <c r="AO15" s="36"/>
      <c r="AP15" s="23"/>
      <c r="AQ15" s="23"/>
      <c r="AR15" s="23" t="str">
        <f t="shared" si="15"/>
        <v/>
      </c>
      <c r="AS15" s="36"/>
      <c r="AT15" s="23">
        <f t="shared" si="12"/>
        <v>7</v>
      </c>
    </row>
    <row r="16">
      <c r="A16" s="50">
        <f t="shared" si="1"/>
        <v>11</v>
      </c>
      <c r="B16" s="21" t="s">
        <v>50</v>
      </c>
      <c r="C16" s="22"/>
      <c r="D16" s="35">
        <v>20.0</v>
      </c>
      <c r="E16" s="36"/>
      <c r="F16" s="23"/>
      <c r="G16" s="23"/>
      <c r="H16" s="23"/>
      <c r="I16" s="36"/>
      <c r="J16" s="23">
        <v>10.0</v>
      </c>
      <c r="K16" s="23">
        <v>0.5</v>
      </c>
      <c r="L16" s="23">
        <f t="shared" si="3"/>
        <v>1</v>
      </c>
      <c r="M16" s="36"/>
      <c r="N16" s="23">
        <v>11.0</v>
      </c>
      <c r="O16" s="23"/>
      <c r="P16" s="23">
        <f t="shared" si="4"/>
        <v>1</v>
      </c>
      <c r="Q16" s="36"/>
      <c r="R16" s="51">
        <v>45659.0</v>
      </c>
      <c r="S16" s="23">
        <v>9.5</v>
      </c>
      <c r="T16" s="23">
        <f t="shared" si="5"/>
        <v>1</v>
      </c>
      <c r="U16" s="36"/>
      <c r="V16" s="23">
        <v>8.0</v>
      </c>
      <c r="W16" s="23">
        <v>3.0</v>
      </c>
      <c r="X16" s="23">
        <f t="shared" si="6"/>
        <v>1</v>
      </c>
      <c r="Y16" s="6"/>
      <c r="Z16" s="23">
        <v>9.0</v>
      </c>
      <c r="AA16" s="23">
        <v>2.0</v>
      </c>
      <c r="AB16" s="23">
        <f t="shared" si="7"/>
        <v>1</v>
      </c>
      <c r="AC16" s="36"/>
      <c r="AD16" s="23">
        <v>8.0</v>
      </c>
      <c r="AE16" s="23">
        <v>3.0</v>
      </c>
      <c r="AF16" s="23">
        <f t="shared" si="8"/>
        <v>1</v>
      </c>
      <c r="AG16" s="36"/>
      <c r="AH16" s="23">
        <v>9.0</v>
      </c>
      <c r="AI16" s="23">
        <v>2.0</v>
      </c>
      <c r="AJ16" s="23"/>
      <c r="AK16" s="36"/>
      <c r="AL16" s="23"/>
      <c r="AM16" s="23"/>
      <c r="AN16" s="23" t="str">
        <f t="shared" si="10"/>
        <v/>
      </c>
      <c r="AO16" s="36"/>
      <c r="AP16" s="23"/>
      <c r="AQ16" s="23"/>
      <c r="AR16" s="23"/>
      <c r="AS16" s="36"/>
      <c r="AT16" s="23">
        <f t="shared" si="12"/>
        <v>6</v>
      </c>
    </row>
    <row r="17">
      <c r="A17" s="4"/>
      <c r="B17" s="4"/>
      <c r="C17" s="6"/>
      <c r="D17" s="53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6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>
      <c r="A18" s="15"/>
      <c r="B18" s="15" t="s">
        <v>51</v>
      </c>
      <c r="C18" s="6"/>
      <c r="D18" s="5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6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>
      <c r="A19" s="48"/>
      <c r="B19" s="48"/>
      <c r="C19" s="22"/>
      <c r="D19" s="35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>
      <c r="A20" s="21">
        <f t="shared" ref="A20:A27" si="16">ROW(A2)-ROW($A$2)+1</f>
        <v>1</v>
      </c>
      <c r="B20" s="21" t="s">
        <v>44</v>
      </c>
      <c r="C20" s="22"/>
      <c r="D20" s="35">
        <f t="shared" ref="D20:D22" si="17">G20+K20+O20+S20+W20+AA20+AE20+AI20+AM20+AQ20</f>
        <v>68</v>
      </c>
      <c r="E20" s="36"/>
      <c r="F20" s="23">
        <v>16.06</v>
      </c>
      <c r="G20" s="23">
        <f t="shared" ref="G20:G21" si="18">IF(F20="NT", 0, IF(_xlfn.RANK.EQ(F20, $F$20:$F$27, 1)&lt;=10, 11 - _xlfn.RANK.EQ(F20, $F$20:$F$27, 1), 0))</f>
        <v>8</v>
      </c>
      <c r="H20" s="23">
        <f t="shared" ref="H20:H24" si="19">IF(F20="TO", 0, IF(F20&lt;&gt;"", 1, ""))</f>
        <v>1</v>
      </c>
      <c r="I20" s="36"/>
      <c r="J20" s="23">
        <v>12.24</v>
      </c>
      <c r="K20" s="23">
        <f t="shared" ref="K20:K25" si="20">IF(OR(J20="NT", J20="TIME"), 0, IF(_xlfn.RANK.EQ(J20, $J$20:$J$27, 1)&lt;=10, 11 - _xlfn.RANK.EQ(J20, $J$20:$J$27, 1), 0))</f>
        <v>8</v>
      </c>
      <c r="L20" s="23">
        <f t="shared" ref="L20:L27" si="21">IF(OR(J20="TO", J20="TIME"), 0, IF(J20&lt;&gt;"", 1, ""))</f>
        <v>1</v>
      </c>
      <c r="M20" s="36"/>
      <c r="N20" s="23">
        <v>12.75</v>
      </c>
      <c r="O20" s="23">
        <f t="shared" ref="O20:O27" si="22">IF(OR(N20="NT", N20="TIME"), 0, IF(_xlfn.RANK.EQ(N20, $N$20:$N$27, 1)&lt;=10, 11 - _xlfn.RANK.EQ(N20, $N$20:$N$27, 1), 0))</f>
        <v>9</v>
      </c>
      <c r="P20" s="23">
        <f t="shared" ref="P20:P27" si="23">IF(OR(N20="TO", N20="TIME"), 0, IF(N20&lt;&gt;"", 1, ""))</f>
        <v>1</v>
      </c>
      <c r="Q20" s="36"/>
      <c r="R20" s="23">
        <v>18.1</v>
      </c>
      <c r="S20" s="23">
        <f t="shared" ref="S20:S27" si="24">IF(OR(R20="NT", R20="TIME"), 0, IF(_xlfn.RANK.EQ(R20, $R$20:$R$27, 1)&lt;=10, 11 - _xlfn.RANK.EQ(R20, $R$20:$R$27, 1), 0))</f>
        <v>7</v>
      </c>
      <c r="T20" s="23">
        <f t="shared" ref="T20:T27" si="25">IF(OR(R20="TO", R20="TIME"), 0, IF(R20&lt;&gt;"", 1, ""))</f>
        <v>1</v>
      </c>
      <c r="U20" s="36"/>
      <c r="V20" s="23">
        <v>15.25</v>
      </c>
      <c r="W20" s="23">
        <f t="shared" ref="W20:W27" si="26">IF(OR(V20="NT", V20="TIME"), 0, IF(_xlfn.RANK.EQ(V20, $V$20:$V$27, 1)&lt;=10, 11 - _xlfn.RANK.EQ(V20, $V$20:$V$27, 1), 0))</f>
        <v>7</v>
      </c>
      <c r="X20" s="23">
        <f t="shared" ref="X20:X27" si="27">IF(OR(V20="TO", V20="TIME"), 0, IF(V20&lt;&gt;"", 1, ""))</f>
        <v>1</v>
      </c>
      <c r="Y20" s="6"/>
      <c r="Z20" s="23">
        <v>18.35</v>
      </c>
      <c r="AA20" s="23">
        <f t="shared" ref="AA20:AA27" si="28">IF(OR(Z20="NT", Z20="TIME"), 0, IF(_xlfn.RANK.EQ(Z20, $Z$20:$Z$27, 1)&lt;=10, 11 - _xlfn.RANK.EQ(Z20, $Z$20:$Z$27, 1), 0))</f>
        <v>6</v>
      </c>
      <c r="AB20" s="23">
        <f t="shared" ref="AB20:AB27" si="29">IF(OR(Z20="TO", Z20="TIME"), 0, IF(Z20&lt;&gt;"", 1, ""))</f>
        <v>1</v>
      </c>
      <c r="AC20" s="36"/>
      <c r="AD20" s="23">
        <v>13.34</v>
      </c>
      <c r="AE20" s="23">
        <f t="shared" ref="AE20:AE27" si="30">IF(OR(AD20="NT", AD20="TIME"), 0, IF(_xlfn.RANK.EQ(AD20, $AD$20:$AD$27, 1)&lt;=10, 11 - _xlfn.RANK.EQ(AD20, $AD$20:$AD$27, 1), 0))</f>
        <v>7</v>
      </c>
      <c r="AF20" s="23">
        <f t="shared" ref="AF20:AF27" si="31">IF(OR(AD20="TO", AD20="TIME"), 0, IF(AD20&lt;&gt;"", 1, ""))</f>
        <v>1</v>
      </c>
      <c r="AG20" s="36"/>
      <c r="AH20" s="23">
        <v>12.56</v>
      </c>
      <c r="AI20" s="23">
        <f t="shared" ref="AI20:AI26" si="32">IF(OR(AH20="NT", AH20="TIME"), 0, IF(_xlfn.RANK.EQ(AH20, $AH$20:$AH$27, 1)&lt;=10, 11 - _xlfn.RANK.EQ(AH20, $AH$20:$AH$27, 1), 0))</f>
        <v>8</v>
      </c>
      <c r="AJ20" s="23">
        <f t="shared" ref="AJ20:AJ27" si="33">IF(OR(AH20="TO", AH20="TIME"), 0, IF(AH20&lt;&gt;"", 1, ""))</f>
        <v>1</v>
      </c>
      <c r="AK20" s="36"/>
      <c r="AL20" s="23">
        <v>14.19</v>
      </c>
      <c r="AM20" s="23">
        <f t="shared" ref="AM20:AM22" si="34">IF(OR(AL20="NT", AL20="TIME"), 0, IF(_xlfn.RANK.EQ(AL20, $AL$20:$AL$27, 1)&lt;=10, 11 - _xlfn.RANK.EQ(AL20, $AL$20:$AL$27, 1), 0))</f>
        <v>8</v>
      </c>
      <c r="AN20" s="23">
        <f t="shared" ref="AN20:AN27" si="35">IF(OR(AL20="TO", AL20="TIME"), 0, IF(AL20&lt;&gt;"", 1, ""))</f>
        <v>1</v>
      </c>
      <c r="AO20" s="36"/>
      <c r="AP20" s="23" t="s">
        <v>52</v>
      </c>
      <c r="AQ20" s="23">
        <f t="shared" ref="AQ20:AQ27" si="36">IF(OR(AP20="NT", AP20="TIME"), 0, IF(_xlfn.RANK.EQ(AP20, $AP$20:$AP$27, 1)&lt;=10, 11 - _xlfn.RANK.EQ(AP20, $AP$20:$AP$27, 1), 0))</f>
        <v>0</v>
      </c>
      <c r="AR20" s="23">
        <f t="shared" ref="AR20:AR27" si="37">IF(OR(AP20="TO", AP20="TIME"), 0, IF(AP20&lt;&gt;"", 1, ""))</f>
        <v>0</v>
      </c>
      <c r="AS20" s="36"/>
      <c r="AT20" s="23">
        <f t="shared" ref="AT20:AT27" si="38">AR20+AN20+AJ20+AF20+AB20+X20+T20+P20+L20+H20</f>
        <v>9</v>
      </c>
    </row>
    <row r="21">
      <c r="A21" s="21">
        <f t="shared" si="16"/>
        <v>2</v>
      </c>
      <c r="B21" s="21" t="s">
        <v>41</v>
      </c>
      <c r="C21" s="22"/>
      <c r="D21" s="35">
        <f t="shared" si="17"/>
        <v>66</v>
      </c>
      <c r="E21" s="36"/>
      <c r="F21" s="23">
        <v>8.47</v>
      </c>
      <c r="G21" s="23">
        <f t="shared" si="18"/>
        <v>10</v>
      </c>
      <c r="H21" s="23">
        <f t="shared" si="19"/>
        <v>1</v>
      </c>
      <c r="I21" s="36"/>
      <c r="J21" s="23">
        <v>9.44</v>
      </c>
      <c r="K21" s="23">
        <f t="shared" si="20"/>
        <v>10</v>
      </c>
      <c r="L21" s="23">
        <f t="shared" si="21"/>
        <v>1</v>
      </c>
      <c r="M21" s="36"/>
      <c r="N21" s="23" t="s">
        <v>53</v>
      </c>
      <c r="O21" s="23">
        <f t="shared" si="22"/>
        <v>0</v>
      </c>
      <c r="P21" s="23">
        <f t="shared" si="23"/>
        <v>1</v>
      </c>
      <c r="Q21" s="36"/>
      <c r="R21" s="23">
        <v>11.97</v>
      </c>
      <c r="S21" s="23">
        <f t="shared" si="24"/>
        <v>10</v>
      </c>
      <c r="T21" s="23">
        <f t="shared" si="25"/>
        <v>1</v>
      </c>
      <c r="U21" s="36"/>
      <c r="V21" s="23" t="s">
        <v>53</v>
      </c>
      <c r="W21" s="23">
        <f t="shared" si="26"/>
        <v>0</v>
      </c>
      <c r="X21" s="23">
        <f t="shared" si="27"/>
        <v>1</v>
      </c>
      <c r="Y21" s="6"/>
      <c r="Z21" s="23">
        <v>10.94</v>
      </c>
      <c r="AA21" s="23">
        <f t="shared" si="28"/>
        <v>8</v>
      </c>
      <c r="AB21" s="23">
        <f t="shared" si="29"/>
        <v>1</v>
      </c>
      <c r="AC21" s="36"/>
      <c r="AD21" s="23">
        <v>9.34</v>
      </c>
      <c r="AE21" s="23">
        <f t="shared" si="30"/>
        <v>9</v>
      </c>
      <c r="AF21" s="23">
        <f t="shared" si="31"/>
        <v>1</v>
      </c>
      <c r="AG21" s="36"/>
      <c r="AH21" s="23">
        <v>10.6</v>
      </c>
      <c r="AI21" s="23">
        <f t="shared" si="32"/>
        <v>10</v>
      </c>
      <c r="AJ21" s="23">
        <f t="shared" si="33"/>
        <v>1</v>
      </c>
      <c r="AK21" s="36"/>
      <c r="AL21" s="23">
        <v>10.78</v>
      </c>
      <c r="AM21" s="23">
        <f t="shared" si="34"/>
        <v>9</v>
      </c>
      <c r="AN21" s="23">
        <f t="shared" si="35"/>
        <v>1</v>
      </c>
      <c r="AO21" s="36"/>
      <c r="AP21" s="23" t="s">
        <v>52</v>
      </c>
      <c r="AQ21" s="23">
        <f t="shared" si="36"/>
        <v>0</v>
      </c>
      <c r="AR21" s="23">
        <f t="shared" si="37"/>
        <v>0</v>
      </c>
      <c r="AS21" s="36"/>
      <c r="AT21" s="23">
        <f t="shared" si="38"/>
        <v>9</v>
      </c>
    </row>
    <row r="22">
      <c r="A22" s="21">
        <f t="shared" si="16"/>
        <v>3</v>
      </c>
      <c r="B22" s="21" t="s">
        <v>43</v>
      </c>
      <c r="C22" s="22"/>
      <c r="D22" s="35">
        <f t="shared" si="17"/>
        <v>65</v>
      </c>
      <c r="E22" s="36"/>
      <c r="F22" s="23"/>
      <c r="G22" s="23"/>
      <c r="H22" s="23" t="str">
        <f t="shared" si="19"/>
        <v/>
      </c>
      <c r="I22" s="36"/>
      <c r="J22" s="23" t="s">
        <v>53</v>
      </c>
      <c r="K22" s="23">
        <f t="shared" si="20"/>
        <v>0</v>
      </c>
      <c r="L22" s="23">
        <f t="shared" si="21"/>
        <v>1</v>
      </c>
      <c r="M22" s="36"/>
      <c r="N22" s="23">
        <v>14.38</v>
      </c>
      <c r="O22" s="23">
        <f t="shared" si="22"/>
        <v>8</v>
      </c>
      <c r="P22" s="23">
        <f t="shared" si="23"/>
        <v>1</v>
      </c>
      <c r="Q22" s="36"/>
      <c r="R22" s="23">
        <v>12.38</v>
      </c>
      <c r="S22" s="23">
        <f t="shared" si="24"/>
        <v>9</v>
      </c>
      <c r="T22" s="23">
        <f t="shared" si="25"/>
        <v>1</v>
      </c>
      <c r="U22" s="36"/>
      <c r="V22" s="23">
        <v>9.25</v>
      </c>
      <c r="W22" s="23">
        <f t="shared" si="26"/>
        <v>10</v>
      </c>
      <c r="X22" s="23">
        <f t="shared" si="27"/>
        <v>1</v>
      </c>
      <c r="Y22" s="6"/>
      <c r="Z22" s="23">
        <v>10.12</v>
      </c>
      <c r="AA22" s="23">
        <f t="shared" si="28"/>
        <v>9</v>
      </c>
      <c r="AB22" s="23">
        <f t="shared" si="29"/>
        <v>1</v>
      </c>
      <c r="AC22" s="36"/>
      <c r="AD22" s="23">
        <v>8.5</v>
      </c>
      <c r="AE22" s="23">
        <f t="shared" si="30"/>
        <v>10</v>
      </c>
      <c r="AF22" s="23">
        <f t="shared" si="31"/>
        <v>1</v>
      </c>
      <c r="AG22" s="36"/>
      <c r="AH22" s="23">
        <v>11.22</v>
      </c>
      <c r="AI22" s="23">
        <f t="shared" si="32"/>
        <v>9</v>
      </c>
      <c r="AJ22" s="23">
        <f t="shared" si="33"/>
        <v>1</v>
      </c>
      <c r="AK22" s="36"/>
      <c r="AL22" s="23">
        <v>9.97</v>
      </c>
      <c r="AM22" s="23">
        <f t="shared" si="34"/>
        <v>10</v>
      </c>
      <c r="AN22" s="23">
        <f t="shared" si="35"/>
        <v>1</v>
      </c>
      <c r="AO22" s="36"/>
      <c r="AP22" s="23" t="s">
        <v>52</v>
      </c>
      <c r="AQ22" s="23">
        <f t="shared" si="36"/>
        <v>0</v>
      </c>
      <c r="AR22" s="23">
        <f t="shared" si="37"/>
        <v>0</v>
      </c>
      <c r="AS22" s="36"/>
      <c r="AT22" s="23">
        <f t="shared" si="38"/>
        <v>8</v>
      </c>
    </row>
    <row r="23">
      <c r="A23" s="21">
        <f t="shared" si="16"/>
        <v>4</v>
      </c>
      <c r="B23" s="21" t="s">
        <v>47</v>
      </c>
      <c r="C23" s="22"/>
      <c r="D23" s="54">
        <v>60.0</v>
      </c>
      <c r="E23" s="36"/>
      <c r="F23" s="23">
        <v>12.38</v>
      </c>
      <c r="G23" s="23">
        <f t="shared" ref="G23:G24" si="39">IF(F23="NT", 0, IF(_xlfn.RANK.EQ(F23, $F$20:$F$27, 1)&lt;=10, 11 - _xlfn.RANK.EQ(F23, $F$20:$F$27, 1), 0))</f>
        <v>9</v>
      </c>
      <c r="H23" s="23">
        <f t="shared" si="19"/>
        <v>1</v>
      </c>
      <c r="I23" s="36"/>
      <c r="J23" s="23">
        <v>11.47</v>
      </c>
      <c r="K23" s="23">
        <f t="shared" si="20"/>
        <v>9</v>
      </c>
      <c r="L23" s="23">
        <f t="shared" si="21"/>
        <v>1</v>
      </c>
      <c r="M23" s="36"/>
      <c r="N23" s="23">
        <v>10.25</v>
      </c>
      <c r="O23" s="23">
        <f t="shared" si="22"/>
        <v>10</v>
      </c>
      <c r="P23" s="23">
        <f t="shared" si="23"/>
        <v>1</v>
      </c>
      <c r="Q23" s="36"/>
      <c r="R23" s="23" t="s">
        <v>53</v>
      </c>
      <c r="S23" s="23">
        <f t="shared" si="24"/>
        <v>0</v>
      </c>
      <c r="T23" s="23">
        <f t="shared" si="25"/>
        <v>1</v>
      </c>
      <c r="U23" s="36"/>
      <c r="V23" s="23">
        <v>14.0</v>
      </c>
      <c r="W23" s="23">
        <f t="shared" si="26"/>
        <v>9</v>
      </c>
      <c r="X23" s="23">
        <f t="shared" si="27"/>
        <v>1</v>
      </c>
      <c r="Y23" s="6"/>
      <c r="Z23" s="23">
        <v>8.62</v>
      </c>
      <c r="AA23" s="23">
        <f t="shared" si="28"/>
        <v>10</v>
      </c>
      <c r="AB23" s="23">
        <f t="shared" si="29"/>
        <v>1</v>
      </c>
      <c r="AC23" s="36"/>
      <c r="AD23" s="23">
        <v>24.5</v>
      </c>
      <c r="AE23" s="23">
        <f t="shared" si="30"/>
        <v>4</v>
      </c>
      <c r="AF23" s="23">
        <f t="shared" si="31"/>
        <v>1</v>
      </c>
      <c r="AG23" s="36"/>
      <c r="AH23" s="23">
        <v>14.4</v>
      </c>
      <c r="AI23" s="23">
        <f t="shared" si="32"/>
        <v>5</v>
      </c>
      <c r="AJ23" s="23">
        <f t="shared" si="33"/>
        <v>1</v>
      </c>
      <c r="AK23" s="36"/>
      <c r="AL23" s="23">
        <v>23.22</v>
      </c>
      <c r="AM23" s="55">
        <v>4.0</v>
      </c>
      <c r="AN23" s="23">
        <f t="shared" si="35"/>
        <v>1</v>
      </c>
      <c r="AO23" s="36"/>
      <c r="AP23" s="23" t="s">
        <v>52</v>
      </c>
      <c r="AQ23" s="23">
        <f t="shared" si="36"/>
        <v>0</v>
      </c>
      <c r="AR23" s="23">
        <f t="shared" si="37"/>
        <v>0</v>
      </c>
      <c r="AS23" s="36"/>
      <c r="AT23" s="23">
        <f t="shared" si="38"/>
        <v>9</v>
      </c>
    </row>
    <row r="24">
      <c r="A24" s="21">
        <f t="shared" si="16"/>
        <v>5</v>
      </c>
      <c r="B24" s="21" t="s">
        <v>40</v>
      </c>
      <c r="C24" s="22"/>
      <c r="D24" s="35">
        <f t="shared" ref="D24:D26" si="40">G24+K24+O24+S24+W24+AA24+AE24+AI24+AM24+AQ24</f>
        <v>51</v>
      </c>
      <c r="E24" s="36"/>
      <c r="F24" s="23">
        <v>54.22</v>
      </c>
      <c r="G24" s="23">
        <f t="shared" si="39"/>
        <v>7</v>
      </c>
      <c r="H24" s="23">
        <f t="shared" si="19"/>
        <v>1</v>
      </c>
      <c r="I24" s="36"/>
      <c r="J24" s="23" t="s">
        <v>53</v>
      </c>
      <c r="K24" s="23">
        <f t="shared" si="20"/>
        <v>0</v>
      </c>
      <c r="L24" s="23">
        <f t="shared" si="21"/>
        <v>1</v>
      </c>
      <c r="M24" s="36"/>
      <c r="N24" s="23">
        <v>17.79</v>
      </c>
      <c r="O24" s="23">
        <f t="shared" si="22"/>
        <v>7</v>
      </c>
      <c r="P24" s="23">
        <f t="shared" si="23"/>
        <v>1</v>
      </c>
      <c r="Q24" s="36"/>
      <c r="R24" s="23">
        <v>16.28</v>
      </c>
      <c r="S24" s="23">
        <f t="shared" si="24"/>
        <v>8</v>
      </c>
      <c r="T24" s="23">
        <f t="shared" si="25"/>
        <v>1</v>
      </c>
      <c r="U24" s="36"/>
      <c r="V24" s="23">
        <v>15.1</v>
      </c>
      <c r="W24" s="23">
        <f t="shared" si="26"/>
        <v>8</v>
      </c>
      <c r="X24" s="23">
        <f t="shared" si="27"/>
        <v>1</v>
      </c>
      <c r="Y24" s="6"/>
      <c r="Z24" s="23">
        <v>15.0</v>
      </c>
      <c r="AA24" s="23">
        <f t="shared" si="28"/>
        <v>7</v>
      </c>
      <c r="AB24" s="23">
        <f t="shared" si="29"/>
        <v>1</v>
      </c>
      <c r="AC24" s="36"/>
      <c r="AD24" s="23">
        <v>11.66</v>
      </c>
      <c r="AE24" s="23">
        <f t="shared" si="30"/>
        <v>8</v>
      </c>
      <c r="AF24" s="23">
        <f t="shared" si="31"/>
        <v>1</v>
      </c>
      <c r="AG24" s="36"/>
      <c r="AH24" s="23">
        <v>13.94</v>
      </c>
      <c r="AI24" s="23">
        <f t="shared" si="32"/>
        <v>6</v>
      </c>
      <c r="AJ24" s="23">
        <f t="shared" si="33"/>
        <v>1</v>
      </c>
      <c r="AK24" s="36"/>
      <c r="AL24" s="23" t="s">
        <v>53</v>
      </c>
      <c r="AM24" s="23">
        <f t="shared" ref="AM24:AM25" si="41">IF(OR(AL24="NT", AL24="TIME"), 0, IF(_xlfn.RANK.EQ(AL24, $AL$20:$AL$27, 1)&lt;=10, 11 - _xlfn.RANK.EQ(AL24, $AL$20:$AL$27, 1), 0))</f>
        <v>0</v>
      </c>
      <c r="AN24" s="23">
        <f t="shared" si="35"/>
        <v>1</v>
      </c>
      <c r="AO24" s="36"/>
      <c r="AP24" s="23" t="s">
        <v>52</v>
      </c>
      <c r="AQ24" s="23">
        <f t="shared" si="36"/>
        <v>0</v>
      </c>
      <c r="AR24" s="23">
        <f t="shared" si="37"/>
        <v>0</v>
      </c>
      <c r="AS24" s="36"/>
      <c r="AT24" s="23">
        <f t="shared" si="38"/>
        <v>9</v>
      </c>
    </row>
    <row r="25" ht="15.75" customHeight="1">
      <c r="A25" s="21">
        <f t="shared" si="16"/>
        <v>6</v>
      </c>
      <c r="B25" s="21" t="s">
        <v>54</v>
      </c>
      <c r="C25" s="22"/>
      <c r="D25" s="35">
        <f t="shared" si="40"/>
        <v>37</v>
      </c>
      <c r="E25" s="36"/>
      <c r="F25" s="23"/>
      <c r="G25" s="23"/>
      <c r="H25" s="23"/>
      <c r="I25" s="36"/>
      <c r="J25" s="23">
        <v>17.54</v>
      </c>
      <c r="K25" s="23">
        <f t="shared" si="20"/>
        <v>7</v>
      </c>
      <c r="L25" s="23">
        <f t="shared" si="21"/>
        <v>1</v>
      </c>
      <c r="M25" s="36"/>
      <c r="N25" s="23">
        <v>32.47</v>
      </c>
      <c r="O25" s="23">
        <f t="shared" si="22"/>
        <v>5</v>
      </c>
      <c r="P25" s="23">
        <f t="shared" si="23"/>
        <v>1</v>
      </c>
      <c r="Q25" s="36"/>
      <c r="R25" s="23">
        <v>21.37</v>
      </c>
      <c r="S25" s="23">
        <f t="shared" si="24"/>
        <v>6</v>
      </c>
      <c r="T25" s="23">
        <f t="shared" si="25"/>
        <v>1</v>
      </c>
      <c r="U25" s="36"/>
      <c r="V25" s="23">
        <v>16.72</v>
      </c>
      <c r="W25" s="23">
        <f t="shared" si="26"/>
        <v>6</v>
      </c>
      <c r="X25" s="23">
        <f t="shared" si="27"/>
        <v>1</v>
      </c>
      <c r="Y25" s="6"/>
      <c r="Z25" s="23" t="s">
        <v>53</v>
      </c>
      <c r="AA25" s="23">
        <f t="shared" si="28"/>
        <v>0</v>
      </c>
      <c r="AB25" s="23">
        <f t="shared" si="29"/>
        <v>1</v>
      </c>
      <c r="AC25" s="36"/>
      <c r="AD25" s="23">
        <v>15.53</v>
      </c>
      <c r="AE25" s="23">
        <f t="shared" si="30"/>
        <v>6</v>
      </c>
      <c r="AF25" s="23">
        <f t="shared" si="31"/>
        <v>1</v>
      </c>
      <c r="AG25" s="36"/>
      <c r="AH25" s="23">
        <v>12.78</v>
      </c>
      <c r="AI25" s="23">
        <f t="shared" si="32"/>
        <v>7</v>
      </c>
      <c r="AJ25" s="23">
        <f t="shared" si="33"/>
        <v>1</v>
      </c>
      <c r="AK25" s="36"/>
      <c r="AL25" s="23" t="s">
        <v>53</v>
      </c>
      <c r="AM25" s="23">
        <f t="shared" si="41"/>
        <v>0</v>
      </c>
      <c r="AN25" s="23">
        <f t="shared" si="35"/>
        <v>1</v>
      </c>
      <c r="AO25" s="36"/>
      <c r="AP25" s="23" t="s">
        <v>52</v>
      </c>
      <c r="AQ25" s="23">
        <f t="shared" si="36"/>
        <v>0</v>
      </c>
      <c r="AR25" s="23">
        <f t="shared" si="37"/>
        <v>0</v>
      </c>
      <c r="AS25" s="36"/>
      <c r="AT25" s="23">
        <f t="shared" si="38"/>
        <v>8</v>
      </c>
    </row>
    <row r="26" ht="15.75" customHeight="1">
      <c r="A26" s="21">
        <f t="shared" si="16"/>
        <v>7</v>
      </c>
      <c r="B26" s="21" t="s">
        <v>48</v>
      </c>
      <c r="C26" s="22"/>
      <c r="D26" s="35">
        <f t="shared" si="40"/>
        <v>33</v>
      </c>
      <c r="E26" s="36"/>
      <c r="F26" s="23" t="s">
        <v>53</v>
      </c>
      <c r="G26" s="23">
        <f t="shared" ref="G26:G27" si="42">IF(F26="NT", 0, IF(_xlfn.RANK.EQ(F26, $F$20:$F$27, 1)&lt;=10, 11 - _xlfn.RANK.EQ(F26, $F$20:$F$27, 1), 0))</f>
        <v>0</v>
      </c>
      <c r="H26" s="23">
        <f t="shared" ref="H26:H27" si="43">IF(F26="TO", 0, IF(F26&lt;&gt;"", 1, ""))</f>
        <v>1</v>
      </c>
      <c r="I26" s="36"/>
      <c r="J26" s="23" t="s">
        <v>55</v>
      </c>
      <c r="K26" s="23">
        <v>6.0</v>
      </c>
      <c r="L26" s="23">
        <f t="shared" si="21"/>
        <v>1</v>
      </c>
      <c r="M26" s="36"/>
      <c r="N26" s="23">
        <v>36.22</v>
      </c>
      <c r="O26" s="23">
        <f t="shared" si="22"/>
        <v>4</v>
      </c>
      <c r="P26" s="23">
        <f t="shared" si="23"/>
        <v>1</v>
      </c>
      <c r="Q26" s="36"/>
      <c r="R26" s="23" t="s">
        <v>53</v>
      </c>
      <c r="S26" s="23">
        <f t="shared" si="24"/>
        <v>0</v>
      </c>
      <c r="T26" s="23">
        <f t="shared" si="25"/>
        <v>1</v>
      </c>
      <c r="U26" s="36"/>
      <c r="V26" s="23">
        <v>21.37</v>
      </c>
      <c r="W26" s="23">
        <f t="shared" si="26"/>
        <v>5</v>
      </c>
      <c r="X26" s="23">
        <f t="shared" si="27"/>
        <v>1</v>
      </c>
      <c r="Y26" s="6"/>
      <c r="Z26" s="23">
        <v>30.65</v>
      </c>
      <c r="AA26" s="23">
        <f t="shared" si="28"/>
        <v>4</v>
      </c>
      <c r="AB26" s="23">
        <f t="shared" si="29"/>
        <v>1</v>
      </c>
      <c r="AC26" s="36"/>
      <c r="AD26" s="23">
        <v>16.09</v>
      </c>
      <c r="AE26" s="23">
        <f t="shared" si="30"/>
        <v>5</v>
      </c>
      <c r="AF26" s="23">
        <f t="shared" si="31"/>
        <v>1</v>
      </c>
      <c r="AG26" s="36"/>
      <c r="AH26" s="23">
        <v>18.44</v>
      </c>
      <c r="AI26" s="23">
        <f t="shared" si="32"/>
        <v>4</v>
      </c>
      <c r="AJ26" s="23">
        <f t="shared" si="33"/>
        <v>1</v>
      </c>
      <c r="AK26" s="36"/>
      <c r="AL26" s="23">
        <v>22.87</v>
      </c>
      <c r="AM26" s="55">
        <v>5.0</v>
      </c>
      <c r="AN26" s="23">
        <f t="shared" si="35"/>
        <v>1</v>
      </c>
      <c r="AO26" s="36"/>
      <c r="AP26" s="23" t="s">
        <v>52</v>
      </c>
      <c r="AQ26" s="23">
        <f t="shared" si="36"/>
        <v>0</v>
      </c>
      <c r="AR26" s="23">
        <f t="shared" si="37"/>
        <v>0</v>
      </c>
      <c r="AS26" s="36"/>
      <c r="AT26" s="23">
        <f t="shared" si="38"/>
        <v>9</v>
      </c>
    </row>
    <row r="27" ht="15.75" customHeight="1">
      <c r="A27" s="21">
        <f t="shared" si="16"/>
        <v>8</v>
      </c>
      <c r="B27" s="21" t="s">
        <v>39</v>
      </c>
      <c r="C27" s="22"/>
      <c r="D27" s="54">
        <v>27.0</v>
      </c>
      <c r="E27" s="36"/>
      <c r="F27" s="23" t="s">
        <v>53</v>
      </c>
      <c r="G27" s="23">
        <f t="shared" si="42"/>
        <v>0</v>
      </c>
      <c r="H27" s="23">
        <f t="shared" si="43"/>
        <v>1</v>
      </c>
      <c r="I27" s="36"/>
      <c r="J27" s="23" t="s">
        <v>53</v>
      </c>
      <c r="K27" s="23">
        <f>IF(OR(J27="NT", J27="TIME"), 0, IF(_xlfn.RANK.EQ(J27, $J$20:$J$27, 1)&lt;=10, 11 - _xlfn.RANK.EQ(J27, $J$20:$J$27, 1), 0))</f>
        <v>0</v>
      </c>
      <c r="L27" s="23">
        <f t="shared" si="21"/>
        <v>1</v>
      </c>
      <c r="M27" s="36"/>
      <c r="N27" s="23">
        <v>25.28</v>
      </c>
      <c r="O27" s="23">
        <f t="shared" si="22"/>
        <v>6</v>
      </c>
      <c r="P27" s="23">
        <f t="shared" si="23"/>
        <v>1</v>
      </c>
      <c r="Q27" s="36"/>
      <c r="R27" s="23">
        <v>25.44</v>
      </c>
      <c r="S27" s="23">
        <f t="shared" si="24"/>
        <v>5</v>
      </c>
      <c r="T27" s="23">
        <f t="shared" si="25"/>
        <v>1</v>
      </c>
      <c r="U27" s="36"/>
      <c r="V27" s="23">
        <v>23.5</v>
      </c>
      <c r="W27" s="23">
        <f t="shared" si="26"/>
        <v>4</v>
      </c>
      <c r="X27" s="23">
        <f t="shared" si="27"/>
        <v>1</v>
      </c>
      <c r="Y27" s="6"/>
      <c r="Z27" s="23">
        <v>30.47</v>
      </c>
      <c r="AA27" s="23">
        <f t="shared" si="28"/>
        <v>5</v>
      </c>
      <c r="AB27" s="23">
        <f t="shared" si="29"/>
        <v>1</v>
      </c>
      <c r="AC27" s="36"/>
      <c r="AD27" s="23">
        <v>24.88</v>
      </c>
      <c r="AE27" s="23">
        <f t="shared" si="30"/>
        <v>3</v>
      </c>
      <c r="AF27" s="23">
        <f t="shared" si="31"/>
        <v>1</v>
      </c>
      <c r="AG27" s="36"/>
      <c r="AH27" s="23">
        <v>27.53</v>
      </c>
      <c r="AI27" s="55">
        <v>2.0</v>
      </c>
      <c r="AJ27" s="23">
        <f t="shared" si="33"/>
        <v>1</v>
      </c>
      <c r="AK27" s="36"/>
      <c r="AL27" s="23">
        <v>46.62</v>
      </c>
      <c r="AM27" s="55">
        <v>2.0</v>
      </c>
      <c r="AN27" s="23">
        <f t="shared" si="35"/>
        <v>1</v>
      </c>
      <c r="AO27" s="36"/>
      <c r="AP27" s="23" t="s">
        <v>52</v>
      </c>
      <c r="AQ27" s="23">
        <f t="shared" si="36"/>
        <v>0</v>
      </c>
      <c r="AR27" s="23">
        <f t="shared" si="37"/>
        <v>0</v>
      </c>
      <c r="AS27" s="36"/>
      <c r="AT27" s="23">
        <f t="shared" si="38"/>
        <v>9</v>
      </c>
    </row>
    <row r="28" ht="15.75" customHeight="1">
      <c r="A28" s="4"/>
      <c r="B28" s="4"/>
      <c r="C28" s="6"/>
      <c r="D28" s="5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6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</row>
    <row r="29" ht="15.75" customHeight="1">
      <c r="A29" s="4"/>
      <c r="B29" s="4"/>
      <c r="C29" s="6"/>
      <c r="D29" s="5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6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</row>
    <row r="30">
      <c r="A30" s="15"/>
      <c r="B30" s="15" t="s">
        <v>56</v>
      </c>
      <c r="C30" s="6"/>
      <c r="D30" s="5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6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</row>
    <row r="31" ht="15.75" customHeight="1">
      <c r="A31" s="48"/>
      <c r="B31" s="48"/>
      <c r="C31" s="6"/>
      <c r="D31" s="35"/>
      <c r="E31" s="7"/>
      <c r="F31" s="7"/>
      <c r="G31" s="36"/>
      <c r="H31" s="36"/>
      <c r="I31" s="7"/>
      <c r="J31" s="36"/>
      <c r="K31" s="36"/>
      <c r="L31" s="36"/>
      <c r="M31" s="7"/>
      <c r="N31" s="36"/>
      <c r="O31" s="36"/>
      <c r="P31" s="36"/>
      <c r="Q31" s="7"/>
      <c r="R31" s="36"/>
      <c r="S31" s="36"/>
      <c r="T31" s="36"/>
      <c r="U31" s="7"/>
      <c r="V31" s="36"/>
      <c r="W31" s="36"/>
      <c r="X31" s="36"/>
      <c r="Y31" s="6"/>
      <c r="Z31" s="36"/>
      <c r="AA31" s="36"/>
      <c r="AB31" s="36"/>
      <c r="AC31" s="7"/>
      <c r="AD31" s="36"/>
      <c r="AE31" s="36"/>
      <c r="AF31" s="36"/>
      <c r="AG31" s="7"/>
      <c r="AH31" s="36"/>
      <c r="AI31" s="36"/>
      <c r="AJ31" s="36"/>
      <c r="AK31" s="7"/>
      <c r="AL31" s="36"/>
      <c r="AM31" s="36"/>
      <c r="AN31" s="36"/>
      <c r="AO31" s="7"/>
      <c r="AP31" s="36"/>
      <c r="AQ31" s="36"/>
      <c r="AR31" s="36"/>
      <c r="AS31" s="7"/>
      <c r="AT31" s="36"/>
    </row>
    <row r="32" ht="15.75" customHeight="1">
      <c r="A32" s="21">
        <f t="shared" ref="A32:A37" si="44">ROW(A2)-ROW($A$2)+1</f>
        <v>1</v>
      </c>
      <c r="B32" s="21" t="s">
        <v>41</v>
      </c>
      <c r="C32" s="6"/>
      <c r="D32" s="35">
        <v>75.0</v>
      </c>
      <c r="E32" s="7"/>
      <c r="F32" s="56">
        <v>37.804</v>
      </c>
      <c r="G32" s="23">
        <f t="shared" ref="G32:G33" si="45">IF(F32="NT", 0, IF(_xlfn.RANK.EQ(F32, $F$32:$F$37, 1)&lt;=10, 11 - _xlfn.RANK.EQ(F32, $F$32:$F$37, 1), 0))</f>
        <v>10</v>
      </c>
      <c r="H32" s="23">
        <f t="shared" ref="H32:H33" si="46">IF(OR(F32="TO", F32="TIME"), 0, IF(F32&lt;&gt;"", 1, ""))</f>
        <v>1</v>
      </c>
      <c r="I32" s="7"/>
      <c r="J32" s="23">
        <v>33.981</v>
      </c>
      <c r="K32" s="23">
        <f t="shared" ref="K32:K37" si="47">IF(OR(J32="NT", J32="TIME"), 0, IF(_xlfn.RANK.EQ(J32, $J$32:$J$37, 1)&lt;=10, 11 - _xlfn.RANK.EQ(J32, $J$32:$J$37, 1), 0))</f>
        <v>10</v>
      </c>
      <c r="L32" s="23">
        <f t="shared" ref="L32:L37" si="48">IF(OR(J32="TO", J32="TIME"), 0, IF(J32&lt;&gt;"", 1, ""))</f>
        <v>1</v>
      </c>
      <c r="M32" s="7"/>
      <c r="N32" s="23">
        <v>31.02</v>
      </c>
      <c r="O32" s="23">
        <f t="shared" ref="O32:O37" si="49">IF(OR(N32="NT", N32="TIME"), 0, IF(_xlfn.RANK.EQ(N32, $N$32:$N$37, 1)&lt;=10, 11 - _xlfn.RANK.EQ(N32, $N$32:$N$37, 1), 0))</f>
        <v>9</v>
      </c>
      <c r="P32" s="23">
        <f t="shared" ref="P32:P37" si="50">IF(OR(N32="TO", N32="TIME"), 0, IF(N32&lt;&gt;"", 1, ""))</f>
        <v>1</v>
      </c>
      <c r="Q32" s="7"/>
      <c r="R32" s="23">
        <v>34.27</v>
      </c>
      <c r="S32" s="23">
        <f t="shared" ref="S32:S37" si="51">IF(OR(R32="NT", R32="TIME"), 0, IF(_xlfn.RANK.EQ(R32, $R$32:$R$37, 1)&lt;=10, 11 - _xlfn.RANK.EQ(R32, $R$32:$R$37, 1), 0))</f>
        <v>9</v>
      </c>
      <c r="T32" s="23">
        <f t="shared" ref="T32:T37" si="52">IF(OR(R32="TO", R32="TIME"), 0, IF(R32&lt;&gt;"", 1, ""))</f>
        <v>1</v>
      </c>
      <c r="U32" s="7"/>
      <c r="V32" s="23">
        <v>31.43</v>
      </c>
      <c r="W32" s="23">
        <f t="shared" ref="W32:W37" si="53">IF(OR(V32="NT", V32="TIME"), 0, IF(_xlfn.RANK.EQ(V32, $V$32:$V$37, 1)&lt;=10, 11 - _xlfn.RANK.EQ(V32, $V$32:$V$37, 1), 0))</f>
        <v>9</v>
      </c>
      <c r="X32" s="23">
        <f t="shared" ref="X32:X37" si="54">IF(OR(V32="TO", V32="TIME"), 0, IF(V32&lt;&gt;"", 1, ""))</f>
        <v>1</v>
      </c>
      <c r="Y32" s="6"/>
      <c r="Z32" s="23">
        <v>30.946</v>
      </c>
      <c r="AA32" s="23">
        <f>IF(OR(Z32="NT", Z32="TIME"), 0, IF(_xlfn.RANK.EQ(Z32, $Z$32:$Z$37, 1)&lt;=10, 11 - _xlfn.RANK.EQ(Z32, $Z$32:$Z$37, 1), 0))</f>
        <v>10</v>
      </c>
      <c r="AB32" s="23">
        <f t="shared" ref="AB32:AB37" si="55">IF(OR(Z32="TO", Z32="TIME"), 0, IF(Z32&lt;&gt;"", 1, ""))</f>
        <v>1</v>
      </c>
      <c r="AC32" s="7"/>
      <c r="AD32" s="23">
        <v>30.5</v>
      </c>
      <c r="AE32" s="23">
        <f t="shared" ref="AE32:AE34" si="56">IF(OR(AD32="NT", AD32="TIME"), 0, IF(_xlfn.RANK.EQ(AD32, $AD$32:$AD$37, 1)&lt;=10, 11 - _xlfn.RANK.EQ(AD32, $AD$32:$AD$37, 1), 0))</f>
        <v>9</v>
      </c>
      <c r="AF32" s="23">
        <f t="shared" ref="AF32:AF37" si="57">IF(OR(AD32="TO", AD32="TIME"), 0, IF(AD32&lt;&gt;"", 1, ""))</f>
        <v>1</v>
      </c>
      <c r="AG32" s="7"/>
      <c r="AH32" s="23">
        <v>30.768</v>
      </c>
      <c r="AI32" s="23">
        <f t="shared" ref="AI32:AI37" si="58">IF(OR(AH32="NT", AH32="TIME"), 0, IF(_xlfn.RANK.EQ(AH32, $AH$32:$AH$37, 1)&lt;=10, 11 - _xlfn.RANK.EQ(AH32, $AH$32:$AH$37, 1), 0))</f>
        <v>9</v>
      </c>
      <c r="AJ32" s="23">
        <f t="shared" ref="AJ32:AJ37" si="59">IF(OR(AH32="TO", AH32="TIME"), 0, IF(AH32&lt;&gt;"", 1, ""))</f>
        <v>1</v>
      </c>
      <c r="AK32" s="7"/>
      <c r="AL32" s="23" t="s">
        <v>53</v>
      </c>
      <c r="AM32" s="23">
        <f t="shared" ref="AM32:AM36" si="60">IF(OR(AL32="NT", AL32="TIME"), 0, IF(_xlfn.RANK.EQ(AL32, $AL$32:$AL$37, 1)&lt;=10, 11 - _xlfn.RANK.EQ(AL32, $AL$32:$AL$37, 1), 0))</f>
        <v>0</v>
      </c>
      <c r="AN32" s="23">
        <f t="shared" ref="AN32:AN37" si="61">IF(OR(AL32="TO", AL32="TIME"), 0, IF(AL32&lt;&gt;"", 1, ""))</f>
        <v>1</v>
      </c>
      <c r="AO32" s="7"/>
      <c r="AP32" s="23" t="s">
        <v>52</v>
      </c>
      <c r="AQ32" s="23">
        <f t="shared" ref="AQ32:AQ37" si="62">IF(OR(AP32="NT", AP32="TIME"), 0, IF(_xlfn.RANK.EQ(AP32, $AP$32:$AP$37, 1)&lt;=10, 11 - _xlfn.RANK.EQ(AP32, $AP$32:$AP$37, 1), 0))</f>
        <v>0</v>
      </c>
      <c r="AR32" s="23">
        <f t="shared" ref="AR32:AR37" si="63">IF(OR(AP32="TO", AP32="TIME"), 0, IF(AP32&lt;&gt;"", 1, ""))</f>
        <v>0</v>
      </c>
      <c r="AS32" s="7"/>
      <c r="AT32" s="23">
        <f t="shared" ref="AT32:AT37" si="64">AR32+AN32+AJ32+AF32+AB32+X32+T32+P32+L32+H32</f>
        <v>9</v>
      </c>
    </row>
    <row r="33" ht="15.75" customHeight="1">
      <c r="A33" s="21">
        <f t="shared" si="44"/>
        <v>2</v>
      </c>
      <c r="B33" s="21" t="s">
        <v>44</v>
      </c>
      <c r="C33" s="6"/>
      <c r="D33" s="35">
        <v>72.0</v>
      </c>
      <c r="E33" s="7"/>
      <c r="F33" s="56">
        <v>40.288</v>
      </c>
      <c r="G33" s="23">
        <f t="shared" si="45"/>
        <v>9</v>
      </c>
      <c r="H33" s="23">
        <f t="shared" si="46"/>
        <v>1</v>
      </c>
      <c r="I33" s="7"/>
      <c r="J33" s="23">
        <v>39.971</v>
      </c>
      <c r="K33" s="23">
        <f t="shared" si="47"/>
        <v>8</v>
      </c>
      <c r="L33" s="23">
        <f t="shared" si="48"/>
        <v>1</v>
      </c>
      <c r="M33" s="7"/>
      <c r="N33" s="23">
        <v>38.337</v>
      </c>
      <c r="O33" s="23">
        <f t="shared" si="49"/>
        <v>7</v>
      </c>
      <c r="P33" s="23">
        <f t="shared" si="50"/>
        <v>1</v>
      </c>
      <c r="Q33" s="7"/>
      <c r="R33" s="23">
        <v>39.92</v>
      </c>
      <c r="S33" s="23">
        <f t="shared" si="51"/>
        <v>8</v>
      </c>
      <c r="T33" s="23">
        <f t="shared" si="52"/>
        <v>1</v>
      </c>
      <c r="U33" s="7"/>
      <c r="V33" s="23">
        <v>38.982</v>
      </c>
      <c r="W33" s="23">
        <f t="shared" si="53"/>
        <v>8</v>
      </c>
      <c r="X33" s="23">
        <f t="shared" si="54"/>
        <v>1</v>
      </c>
      <c r="Y33" s="6"/>
      <c r="Z33" s="23">
        <v>36.076</v>
      </c>
      <c r="AA33" s="55">
        <v>7.0</v>
      </c>
      <c r="AB33" s="23">
        <f t="shared" si="55"/>
        <v>1</v>
      </c>
      <c r="AC33" s="7"/>
      <c r="AD33" s="23">
        <v>33.26</v>
      </c>
      <c r="AE33" s="23">
        <f t="shared" si="56"/>
        <v>8</v>
      </c>
      <c r="AF33" s="23">
        <f t="shared" si="57"/>
        <v>1</v>
      </c>
      <c r="AG33" s="7"/>
      <c r="AH33" s="23">
        <v>32.347</v>
      </c>
      <c r="AI33" s="23">
        <f t="shared" si="58"/>
        <v>8</v>
      </c>
      <c r="AJ33" s="23">
        <f t="shared" si="59"/>
        <v>1</v>
      </c>
      <c r="AK33" s="7"/>
      <c r="AL33" s="23">
        <v>31.393</v>
      </c>
      <c r="AM33" s="23">
        <f t="shared" si="60"/>
        <v>9</v>
      </c>
      <c r="AN33" s="23">
        <f t="shared" si="61"/>
        <v>1</v>
      </c>
      <c r="AO33" s="7"/>
      <c r="AP33" s="23" t="s">
        <v>52</v>
      </c>
      <c r="AQ33" s="23">
        <f t="shared" si="62"/>
        <v>0</v>
      </c>
      <c r="AR33" s="23">
        <f t="shared" si="63"/>
        <v>0</v>
      </c>
      <c r="AS33" s="7"/>
      <c r="AT33" s="23">
        <f t="shared" si="64"/>
        <v>9</v>
      </c>
    </row>
    <row r="34" ht="15.75" customHeight="1">
      <c r="A34" s="21">
        <f t="shared" si="44"/>
        <v>3</v>
      </c>
      <c r="B34" s="21" t="s">
        <v>43</v>
      </c>
      <c r="C34" s="6"/>
      <c r="D34" s="35">
        <v>68.0</v>
      </c>
      <c r="E34" s="7"/>
      <c r="F34" s="56"/>
      <c r="G34" s="23"/>
      <c r="H34" s="23"/>
      <c r="I34" s="7"/>
      <c r="J34" s="23">
        <v>34.25</v>
      </c>
      <c r="K34" s="23">
        <f t="shared" si="47"/>
        <v>9</v>
      </c>
      <c r="L34" s="23">
        <f t="shared" si="48"/>
        <v>1</v>
      </c>
      <c r="M34" s="7"/>
      <c r="N34" s="23" t="s">
        <v>53</v>
      </c>
      <c r="O34" s="23">
        <f t="shared" si="49"/>
        <v>0</v>
      </c>
      <c r="P34" s="23">
        <f t="shared" si="50"/>
        <v>1</v>
      </c>
      <c r="Q34" s="7"/>
      <c r="R34" s="23">
        <v>32.71</v>
      </c>
      <c r="S34" s="23">
        <f t="shared" si="51"/>
        <v>10</v>
      </c>
      <c r="T34" s="23">
        <f t="shared" si="52"/>
        <v>1</v>
      </c>
      <c r="U34" s="7"/>
      <c r="V34" s="23">
        <v>29.3</v>
      </c>
      <c r="W34" s="23">
        <f t="shared" si="53"/>
        <v>10</v>
      </c>
      <c r="X34" s="23">
        <f t="shared" si="54"/>
        <v>1</v>
      </c>
      <c r="Y34" s="6"/>
      <c r="Z34" s="23">
        <v>31.12</v>
      </c>
      <c r="AA34" s="23">
        <f>IF(OR(Z34="NT", Z34="TIME"), 0, IF(_xlfn.RANK.EQ(Z34, $Z$32:$Z$37, 1)&lt;=10, 11 - _xlfn.RANK.EQ(Z34, $Z$32:$Z$37, 1), 0))</f>
        <v>9</v>
      </c>
      <c r="AB34" s="23">
        <f t="shared" si="55"/>
        <v>1</v>
      </c>
      <c r="AC34" s="7"/>
      <c r="AD34" s="23">
        <v>28.54</v>
      </c>
      <c r="AE34" s="23">
        <f t="shared" si="56"/>
        <v>10</v>
      </c>
      <c r="AF34" s="23">
        <f t="shared" si="57"/>
        <v>1</v>
      </c>
      <c r="AG34" s="7"/>
      <c r="AH34" s="23">
        <v>30.375</v>
      </c>
      <c r="AI34" s="23">
        <f t="shared" si="58"/>
        <v>10</v>
      </c>
      <c r="AJ34" s="23">
        <f t="shared" si="59"/>
        <v>1</v>
      </c>
      <c r="AK34" s="7"/>
      <c r="AL34" s="23">
        <v>26.719</v>
      </c>
      <c r="AM34" s="23">
        <f t="shared" si="60"/>
        <v>10</v>
      </c>
      <c r="AN34" s="23">
        <f t="shared" si="61"/>
        <v>1</v>
      </c>
      <c r="AO34" s="7"/>
      <c r="AP34" s="23" t="s">
        <v>52</v>
      </c>
      <c r="AQ34" s="23">
        <f t="shared" si="62"/>
        <v>0</v>
      </c>
      <c r="AR34" s="23">
        <f t="shared" si="63"/>
        <v>0</v>
      </c>
      <c r="AS34" s="7"/>
      <c r="AT34" s="23">
        <f t="shared" si="64"/>
        <v>8</v>
      </c>
    </row>
    <row r="35" ht="15.75" customHeight="1">
      <c r="A35" s="21">
        <f t="shared" si="44"/>
        <v>4</v>
      </c>
      <c r="B35" s="21" t="s">
        <v>39</v>
      </c>
      <c r="C35" s="6"/>
      <c r="D35" s="35">
        <v>47.0</v>
      </c>
      <c r="E35" s="7"/>
      <c r="F35" s="56">
        <v>40.627</v>
      </c>
      <c r="G35" s="23">
        <f t="shared" ref="G35:G37" si="65">IF(F35="NT", 0, IF(_xlfn.RANK.EQ(F35, $F$32:$F$37, 1)&lt;=10, 11 - _xlfn.RANK.EQ(F35, $F$32:$F$37, 1), 0))</f>
        <v>8</v>
      </c>
      <c r="H35" s="23">
        <f t="shared" ref="H35:H37" si="66">IF(OR(F35="TO", F35="TIME"), 0, IF(F35&lt;&gt;"", 1, ""))</f>
        <v>1</v>
      </c>
      <c r="I35" s="7"/>
      <c r="J35" s="23" t="s">
        <v>53</v>
      </c>
      <c r="K35" s="23">
        <f t="shared" si="47"/>
        <v>0</v>
      </c>
      <c r="L35" s="23">
        <f t="shared" si="48"/>
        <v>1</v>
      </c>
      <c r="M35" s="7"/>
      <c r="N35" s="23">
        <v>40.27</v>
      </c>
      <c r="O35" s="23">
        <f t="shared" si="49"/>
        <v>6</v>
      </c>
      <c r="P35" s="23">
        <f t="shared" si="50"/>
        <v>1</v>
      </c>
      <c r="Q35" s="7"/>
      <c r="R35" s="23">
        <v>41.89</v>
      </c>
      <c r="S35" s="23">
        <f t="shared" si="51"/>
        <v>7</v>
      </c>
      <c r="T35" s="23">
        <f t="shared" si="52"/>
        <v>1</v>
      </c>
      <c r="U35" s="7"/>
      <c r="V35" s="23">
        <v>43.515</v>
      </c>
      <c r="W35" s="23">
        <f t="shared" si="53"/>
        <v>7</v>
      </c>
      <c r="X35" s="23">
        <f t="shared" si="54"/>
        <v>1</v>
      </c>
      <c r="Y35" s="6"/>
      <c r="Z35" s="23">
        <v>36.849</v>
      </c>
      <c r="AA35" s="55">
        <v>6.0</v>
      </c>
      <c r="AB35" s="23">
        <f t="shared" si="55"/>
        <v>1</v>
      </c>
      <c r="AC35" s="7"/>
      <c r="AD35" s="23">
        <v>36.09</v>
      </c>
      <c r="AE35" s="55">
        <v>6.0</v>
      </c>
      <c r="AF35" s="23">
        <f t="shared" si="57"/>
        <v>1</v>
      </c>
      <c r="AG35" s="7"/>
      <c r="AH35" s="23">
        <v>37.671</v>
      </c>
      <c r="AI35" s="23">
        <f t="shared" si="58"/>
        <v>7</v>
      </c>
      <c r="AJ35" s="23">
        <f t="shared" si="59"/>
        <v>1</v>
      </c>
      <c r="AK35" s="7"/>
      <c r="AL35" s="23" t="s">
        <v>53</v>
      </c>
      <c r="AM35" s="23">
        <f t="shared" si="60"/>
        <v>0</v>
      </c>
      <c r="AN35" s="23">
        <f t="shared" si="61"/>
        <v>1</v>
      </c>
      <c r="AO35" s="7"/>
      <c r="AP35" s="23" t="s">
        <v>52</v>
      </c>
      <c r="AQ35" s="23">
        <f t="shared" si="62"/>
        <v>0</v>
      </c>
      <c r="AR35" s="23">
        <f t="shared" si="63"/>
        <v>0</v>
      </c>
      <c r="AS35" s="7"/>
      <c r="AT35" s="23">
        <f t="shared" si="64"/>
        <v>9</v>
      </c>
    </row>
    <row r="36" ht="15.75" customHeight="1">
      <c r="A36" s="21">
        <f t="shared" si="44"/>
        <v>5</v>
      </c>
      <c r="B36" s="21" t="s">
        <v>57</v>
      </c>
      <c r="C36" s="6"/>
      <c r="D36" s="35">
        <v>27.0</v>
      </c>
      <c r="E36" s="7"/>
      <c r="F36" s="56" t="s">
        <v>53</v>
      </c>
      <c r="G36" s="23">
        <f t="shared" si="65"/>
        <v>0</v>
      </c>
      <c r="H36" s="23">
        <f t="shared" si="66"/>
        <v>1</v>
      </c>
      <c r="I36" s="7"/>
      <c r="J36" s="23" t="s">
        <v>52</v>
      </c>
      <c r="K36" s="23">
        <f t="shared" si="47"/>
        <v>0</v>
      </c>
      <c r="L36" s="23">
        <f t="shared" si="48"/>
        <v>0</v>
      </c>
      <c r="M36" s="7"/>
      <c r="N36" s="23">
        <v>36.9</v>
      </c>
      <c r="O36" s="23">
        <f t="shared" si="49"/>
        <v>8</v>
      </c>
      <c r="P36" s="23">
        <f t="shared" si="50"/>
        <v>1</v>
      </c>
      <c r="Q36" s="7"/>
      <c r="R36" s="23" t="s">
        <v>53</v>
      </c>
      <c r="S36" s="23">
        <f t="shared" si="51"/>
        <v>0</v>
      </c>
      <c r="T36" s="23">
        <f t="shared" si="52"/>
        <v>1</v>
      </c>
      <c r="U36" s="7"/>
      <c r="V36" s="23">
        <v>44.875</v>
      </c>
      <c r="W36" s="23">
        <f t="shared" si="53"/>
        <v>6</v>
      </c>
      <c r="X36" s="23">
        <f t="shared" si="54"/>
        <v>1</v>
      </c>
      <c r="Y36" s="6"/>
      <c r="Z36" s="23">
        <v>39.322</v>
      </c>
      <c r="AA36" s="55">
        <v>5.0</v>
      </c>
      <c r="AB36" s="23">
        <f t="shared" si="55"/>
        <v>1</v>
      </c>
      <c r="AC36" s="7"/>
      <c r="AD36" s="23" t="s">
        <v>53</v>
      </c>
      <c r="AE36" s="23">
        <f t="shared" ref="AE36:AE37" si="67">IF(OR(AD36="NT", AD36="TIME"), 0, IF(_xlfn.RANK.EQ(AD36, $AD$32:$AD$37, 1)&lt;=10, 11 - _xlfn.RANK.EQ(AD36, $AD$32:$AD$37, 1), 0))</f>
        <v>0</v>
      </c>
      <c r="AF36" s="23">
        <f t="shared" si="57"/>
        <v>1</v>
      </c>
      <c r="AG36" s="7"/>
      <c r="AH36" s="23" t="s">
        <v>53</v>
      </c>
      <c r="AI36" s="23">
        <f t="shared" si="58"/>
        <v>0</v>
      </c>
      <c r="AJ36" s="23">
        <f t="shared" si="59"/>
        <v>1</v>
      </c>
      <c r="AK36" s="7"/>
      <c r="AL36" s="23">
        <v>32.983</v>
      </c>
      <c r="AM36" s="23">
        <f t="shared" si="60"/>
        <v>8</v>
      </c>
      <c r="AN36" s="23">
        <f t="shared" si="61"/>
        <v>1</v>
      </c>
      <c r="AO36" s="7"/>
      <c r="AP36" s="23" t="s">
        <v>52</v>
      </c>
      <c r="AQ36" s="23">
        <f t="shared" si="62"/>
        <v>0</v>
      </c>
      <c r="AR36" s="23">
        <f t="shared" si="63"/>
        <v>0</v>
      </c>
      <c r="AS36" s="7"/>
      <c r="AT36" s="23">
        <f t="shared" si="64"/>
        <v>8</v>
      </c>
    </row>
    <row r="37" ht="15.75" customHeight="1">
      <c r="A37" s="21">
        <f t="shared" si="44"/>
        <v>6</v>
      </c>
      <c r="B37" s="21" t="s">
        <v>47</v>
      </c>
      <c r="C37" s="6"/>
      <c r="D37" s="35">
        <v>26.0</v>
      </c>
      <c r="E37" s="7"/>
      <c r="F37" s="56" t="s">
        <v>53</v>
      </c>
      <c r="G37" s="23">
        <f t="shared" si="65"/>
        <v>0</v>
      </c>
      <c r="H37" s="23">
        <f t="shared" si="66"/>
        <v>1</v>
      </c>
      <c r="I37" s="7"/>
      <c r="J37" s="23" t="s">
        <v>53</v>
      </c>
      <c r="K37" s="23">
        <f t="shared" si="47"/>
        <v>0</v>
      </c>
      <c r="L37" s="23">
        <f t="shared" si="48"/>
        <v>1</v>
      </c>
      <c r="M37" s="7"/>
      <c r="N37" s="23">
        <v>27.88</v>
      </c>
      <c r="O37" s="23">
        <f t="shared" si="49"/>
        <v>10</v>
      </c>
      <c r="P37" s="23">
        <f t="shared" si="50"/>
        <v>1</v>
      </c>
      <c r="Q37" s="7"/>
      <c r="R37" s="23" t="s">
        <v>53</v>
      </c>
      <c r="S37" s="23">
        <f t="shared" si="51"/>
        <v>0</v>
      </c>
      <c r="T37" s="23">
        <f t="shared" si="52"/>
        <v>1</v>
      </c>
      <c r="U37" s="7"/>
      <c r="V37" s="23" t="s">
        <v>53</v>
      </c>
      <c r="W37" s="23">
        <f t="shared" si="53"/>
        <v>0</v>
      </c>
      <c r="X37" s="23">
        <f t="shared" si="54"/>
        <v>1</v>
      </c>
      <c r="Y37" s="6"/>
      <c r="Z37" s="23">
        <v>49.87</v>
      </c>
      <c r="AA37" s="55">
        <v>4.0</v>
      </c>
      <c r="AB37" s="23">
        <f t="shared" si="55"/>
        <v>1</v>
      </c>
      <c r="AC37" s="7"/>
      <c r="AD37" s="23" t="s">
        <v>53</v>
      </c>
      <c r="AE37" s="23">
        <f t="shared" si="67"/>
        <v>0</v>
      </c>
      <c r="AF37" s="23">
        <f t="shared" si="57"/>
        <v>1</v>
      </c>
      <c r="AG37" s="7"/>
      <c r="AH37" s="23">
        <v>40.275</v>
      </c>
      <c r="AI37" s="23">
        <f t="shared" si="58"/>
        <v>6</v>
      </c>
      <c r="AJ37" s="23">
        <f t="shared" si="59"/>
        <v>1</v>
      </c>
      <c r="AK37" s="7"/>
      <c r="AL37" s="23">
        <v>42.84</v>
      </c>
      <c r="AM37" s="55">
        <v>6.0</v>
      </c>
      <c r="AN37" s="23">
        <f t="shared" si="61"/>
        <v>1</v>
      </c>
      <c r="AO37" s="7"/>
      <c r="AP37" s="23" t="s">
        <v>52</v>
      </c>
      <c r="AQ37" s="23">
        <f t="shared" si="62"/>
        <v>0</v>
      </c>
      <c r="AR37" s="23">
        <f t="shared" si="63"/>
        <v>0</v>
      </c>
      <c r="AS37" s="7"/>
      <c r="AT37" s="23">
        <f t="shared" si="64"/>
        <v>9</v>
      </c>
    </row>
    <row r="38" ht="15.75" customHeight="1">
      <c r="A38" s="4"/>
      <c r="B38" s="4"/>
      <c r="C38" s="6"/>
      <c r="D38" s="53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6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</row>
    <row r="39" ht="15.75" customHeight="1">
      <c r="A39" s="4"/>
      <c r="B39" s="4"/>
      <c r="C39" s="6"/>
      <c r="D39" s="53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6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</row>
    <row r="40">
      <c r="A40" s="15"/>
      <c r="B40" s="15" t="s">
        <v>30</v>
      </c>
      <c r="D40" s="57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</row>
    <row r="41" ht="16.5" customHeight="1">
      <c r="A41" s="48"/>
      <c r="B41" s="48"/>
      <c r="C41" s="58"/>
      <c r="D41" s="35"/>
      <c r="E41" s="7"/>
      <c r="F41" s="7"/>
      <c r="G41" s="36"/>
      <c r="H41" s="36"/>
      <c r="I41" s="28"/>
      <c r="J41" s="36"/>
      <c r="K41" s="36"/>
      <c r="L41" s="36"/>
      <c r="M41" s="28"/>
      <c r="N41" s="36"/>
      <c r="O41" s="36"/>
      <c r="P41" s="36"/>
      <c r="Q41" s="28"/>
      <c r="R41" s="36"/>
      <c r="S41" s="36"/>
      <c r="T41" s="36"/>
      <c r="U41" s="28"/>
      <c r="V41" s="36"/>
      <c r="W41" s="36"/>
      <c r="X41" s="36"/>
      <c r="Y41" s="28"/>
      <c r="Z41" s="36"/>
      <c r="AA41" s="36"/>
      <c r="AB41" s="36"/>
      <c r="AC41" s="28"/>
      <c r="AD41" s="36"/>
      <c r="AE41" s="36"/>
      <c r="AF41" s="36"/>
      <c r="AG41" s="28"/>
      <c r="AH41" s="36"/>
      <c r="AI41" s="36"/>
      <c r="AJ41" s="36"/>
      <c r="AK41" s="28"/>
      <c r="AL41" s="36"/>
      <c r="AM41" s="36"/>
      <c r="AN41" s="36"/>
      <c r="AO41" s="28"/>
      <c r="AP41" s="36"/>
      <c r="AQ41" s="36"/>
      <c r="AR41" s="36"/>
      <c r="AS41" s="28"/>
      <c r="AT41" s="36"/>
      <c r="AU41" s="28"/>
    </row>
    <row r="42" ht="15.75" customHeight="1">
      <c r="A42" s="21">
        <f t="shared" ref="A42:A50" si="68">ROW(A2)-ROW($A$2)+1</f>
        <v>1</v>
      </c>
      <c r="B42" s="21" t="s">
        <v>43</v>
      </c>
      <c r="C42" s="58"/>
      <c r="D42" s="35">
        <v>80.0</v>
      </c>
      <c r="E42" s="7"/>
      <c r="F42" s="56"/>
      <c r="G42" s="23"/>
      <c r="H42" s="23"/>
      <c r="I42" s="28"/>
      <c r="J42" s="23">
        <v>21.985</v>
      </c>
      <c r="K42" s="23">
        <f t="shared" ref="K42:K48" si="69">IF(OR(J42="NT", J42="TIME"), 0, IF(_xlfn.RANK.EQ(J42, $J$42:$J$50, 1)&lt;=10, 11 - _xlfn.RANK.EQ(J42, $J$42:$J$50, 1), 0))</f>
        <v>10</v>
      </c>
      <c r="L42" s="23">
        <f t="shared" ref="L42:L50" si="70">IF(OR(J42="TO", J42="TIME"), 0, IF(J42&lt;&gt;"", 1, ""))</f>
        <v>1</v>
      </c>
      <c r="M42" s="28"/>
      <c r="N42" s="23">
        <v>19.51</v>
      </c>
      <c r="O42" s="23">
        <f t="shared" ref="O42:O50" si="71">IF(OR(N42="NT", N42="TIME"), 0, IF(_xlfn.RANK.EQ(N42, $N$42:$N$50, 1)&lt;=10, 11 - _xlfn.RANK.EQ(N42, $N$42:$N$50, 1), 0))</f>
        <v>10</v>
      </c>
      <c r="P42" s="23">
        <f t="shared" ref="P42:P50" si="72">IF(OR(N42="TO", N42="TIME"), 0, IF(N42&lt;&gt;"", 1, ""))</f>
        <v>1</v>
      </c>
      <c r="Q42" s="28"/>
      <c r="R42" s="23">
        <v>20.743</v>
      </c>
      <c r="S42" s="23">
        <f t="shared" ref="S42:S50" si="73">IF(OR(R42="NT", R42="TIME"), 0, IF(_xlfn.RANK.EQ(R42, $R$42:$R$50, 1)&lt;=10, 11 - _xlfn.RANK.EQ(R42, $R$42:$R$50, 1), 0))</f>
        <v>10</v>
      </c>
      <c r="T42" s="23">
        <f t="shared" ref="T42:T50" si="74">IF(OR(R42="TO", R42="TIME"), 0, IF(R42&lt;&gt;"", 1, ""))</f>
        <v>1</v>
      </c>
      <c r="U42" s="28"/>
      <c r="V42" s="23">
        <v>18.737</v>
      </c>
      <c r="W42" s="23">
        <f t="shared" ref="W42:W44" si="75">IF(OR(V42="NT", V42="TIME"), 0, IF(_xlfn.RANK.EQ(V42, $V$42:$V$50, 1)&lt;=10, 11 - _xlfn.RANK.EQ(V42, $V$42:$V$50, 1), 0))</f>
        <v>10</v>
      </c>
      <c r="X42" s="23">
        <f t="shared" ref="X42:X50" si="76">IF(OR(V42="TO", V42="TIME"), 0, IF(V42&lt;&gt;"", 1, ""))</f>
        <v>1</v>
      </c>
      <c r="Y42" s="28"/>
      <c r="Z42" s="23">
        <v>18.72</v>
      </c>
      <c r="AA42" s="23">
        <f t="shared" ref="AA42:AA43" si="77">IF(OR(Z42="NT", Z42="TIME"), 0, IF(_xlfn.RANK.EQ(Z42, $Z$42:$Z$50, 1)&lt;=10, 11 - _xlfn.RANK.EQ(Z42, $Z$42:$Z$50, 1), 0))</f>
        <v>10</v>
      </c>
      <c r="AB42" s="23">
        <f t="shared" ref="AB42:AB50" si="78">IF(OR(Z42="TO", Z42="TIME"), 0, IF(Z42&lt;&gt;"", 1, ""))</f>
        <v>1</v>
      </c>
      <c r="AC42" s="28"/>
      <c r="AD42" s="23">
        <v>18.19</v>
      </c>
      <c r="AE42" s="23">
        <f t="shared" ref="AE42:AE50" si="79">IF(OR(AD42="NT", AD42="TIME"), 0, IF(_xlfn.RANK.EQ(AD42, $AD$42:$AD$50, 1)&lt;=10, 11 - _xlfn.RANK.EQ(AD42, $AD$42:$AD$50, 1), 0))</f>
        <v>10</v>
      </c>
      <c r="AF42" s="23">
        <f t="shared" ref="AF42:AF50" si="80">IF(OR(AD42="TO", AD42="TIME"), 0, IF(AD42&lt;&gt;"", 1, ""))</f>
        <v>1</v>
      </c>
      <c r="AG42" s="28"/>
      <c r="AH42" s="23">
        <v>17.784</v>
      </c>
      <c r="AI42" s="23">
        <f t="shared" ref="AI42:AI47" si="81">IF(OR(AH42="NT", AH42="TIME"), 0, IF(_xlfn.RANK.EQ(AH42, $AH$42:$AH$50, 1)&lt;=10, 11 - _xlfn.RANK.EQ(AH42, $AH$42:$AH$50, 1), 0))</f>
        <v>10</v>
      </c>
      <c r="AJ42" s="23">
        <f t="shared" ref="AJ42:AJ50" si="82">IF(OR(AH42="TO", AH42="TIME"), 0, IF(AH42&lt;&gt;"", 1, ""))</f>
        <v>1</v>
      </c>
      <c r="AK42" s="28"/>
      <c r="AL42" s="23">
        <v>17.438</v>
      </c>
      <c r="AM42" s="23">
        <f t="shared" ref="AM42:AM50" si="83">IF(OR(AL42="NT", AL42="TIME"), 0, IF(_xlfn.RANK.EQ(AL42, $AL$42:$AL$50, 1)&lt;=10, 11 - _xlfn.RANK.EQ(AL42, $AL$42:$AL$50, 1), 0))</f>
        <v>10</v>
      </c>
      <c r="AN42" s="23">
        <f t="shared" ref="AN42:AN50" si="84">IF(OR(AL42="TO", AL42="TIME"), 0, IF(AL42&lt;&gt;"", 1, ""))</f>
        <v>1</v>
      </c>
      <c r="AO42" s="28"/>
      <c r="AP42" s="23" t="s">
        <v>52</v>
      </c>
      <c r="AQ42" s="23">
        <f t="shared" ref="AQ42:AQ50" si="85">IF(OR(AP42="NT", AP42="TIME"), 0, IF(_xlfn.RANK.EQ(AP42, $AP$42:$AP$50, 1)&lt;=10, 11 - _xlfn.RANK.EQ(AP42, $AP$42:$AP$50, 1), 0))</f>
        <v>0</v>
      </c>
      <c r="AR42" s="23">
        <f t="shared" ref="AR42:AR50" si="86">IF(OR(AP42="TO", AP42="TIME"), 0, IF(AP42&lt;&gt;"", 1, ""))</f>
        <v>0</v>
      </c>
      <c r="AS42" s="28"/>
      <c r="AT42" s="23">
        <f t="shared" ref="AT42:AT50" si="87">AR42+AN42+AJ42+AF42+AB42+X42+T42+P42+L42+H42</f>
        <v>8</v>
      </c>
      <c r="AU42" s="28"/>
    </row>
    <row r="43" ht="15.75" customHeight="1">
      <c r="A43" s="21">
        <f t="shared" si="68"/>
        <v>2</v>
      </c>
      <c r="B43" s="21" t="s">
        <v>41</v>
      </c>
      <c r="C43" s="58"/>
      <c r="D43" s="35">
        <v>78.0</v>
      </c>
      <c r="E43" s="7"/>
      <c r="F43" s="56">
        <v>25.891</v>
      </c>
      <c r="G43" s="23">
        <f>IF(F43="NT", 0, IF(_xlfn.RANK.EQ(F43, $F$42:$F$50, 1)&lt;=10, 11 - _xlfn.RANK.EQ(F43, $F$42:$F$50, 1), 0))</f>
        <v>10</v>
      </c>
      <c r="H43" s="23">
        <f>IF(F43="TO", 0, IF(F43&lt;&gt;"", 1, ""))</f>
        <v>1</v>
      </c>
      <c r="I43" s="28"/>
      <c r="J43" s="23">
        <v>23.943</v>
      </c>
      <c r="K43" s="23">
        <f t="shared" si="69"/>
        <v>9</v>
      </c>
      <c r="L43" s="23">
        <f t="shared" si="70"/>
        <v>1</v>
      </c>
      <c r="M43" s="28"/>
      <c r="N43" s="23">
        <v>21.73</v>
      </c>
      <c r="O43" s="23">
        <f t="shared" si="71"/>
        <v>9</v>
      </c>
      <c r="P43" s="23">
        <f t="shared" si="72"/>
        <v>1</v>
      </c>
      <c r="Q43" s="28"/>
      <c r="R43" s="23">
        <v>27.264</v>
      </c>
      <c r="S43" s="23">
        <f t="shared" si="73"/>
        <v>5</v>
      </c>
      <c r="T43" s="23">
        <f t="shared" si="74"/>
        <v>1</v>
      </c>
      <c r="U43" s="28"/>
      <c r="V43" s="23">
        <v>24.8</v>
      </c>
      <c r="W43" s="23">
        <f t="shared" si="75"/>
        <v>9</v>
      </c>
      <c r="X43" s="23">
        <f t="shared" si="76"/>
        <v>1</v>
      </c>
      <c r="Y43" s="28"/>
      <c r="Z43" s="23">
        <v>19.156</v>
      </c>
      <c r="AA43" s="23">
        <f t="shared" si="77"/>
        <v>9</v>
      </c>
      <c r="AB43" s="23">
        <f t="shared" si="78"/>
        <v>1</v>
      </c>
      <c r="AC43" s="28"/>
      <c r="AD43" s="23">
        <v>19.03</v>
      </c>
      <c r="AE43" s="23">
        <f t="shared" si="79"/>
        <v>9</v>
      </c>
      <c r="AF43" s="23">
        <f t="shared" si="80"/>
        <v>1</v>
      </c>
      <c r="AG43" s="28"/>
      <c r="AH43" s="23">
        <v>19.987</v>
      </c>
      <c r="AI43" s="23">
        <f t="shared" si="81"/>
        <v>9</v>
      </c>
      <c r="AJ43" s="23">
        <f t="shared" si="82"/>
        <v>1</v>
      </c>
      <c r="AK43" s="28"/>
      <c r="AL43" s="23">
        <v>19.191</v>
      </c>
      <c r="AM43" s="23">
        <f t="shared" si="83"/>
        <v>9</v>
      </c>
      <c r="AN43" s="23">
        <f t="shared" si="84"/>
        <v>1</v>
      </c>
      <c r="AO43" s="28"/>
      <c r="AP43" s="23" t="s">
        <v>52</v>
      </c>
      <c r="AQ43" s="23">
        <f t="shared" si="85"/>
        <v>0</v>
      </c>
      <c r="AR43" s="23">
        <f t="shared" si="86"/>
        <v>0</v>
      </c>
      <c r="AS43" s="28"/>
      <c r="AT43" s="23">
        <f t="shared" si="87"/>
        <v>9</v>
      </c>
      <c r="AU43" s="28"/>
    </row>
    <row r="44" ht="15.75" customHeight="1">
      <c r="A44" s="21">
        <f t="shared" si="68"/>
        <v>3</v>
      </c>
      <c r="B44" s="21" t="s">
        <v>45</v>
      </c>
      <c r="C44" s="58"/>
      <c r="D44" s="35">
        <v>58.0</v>
      </c>
      <c r="E44" s="7"/>
      <c r="F44" s="56"/>
      <c r="G44" s="23"/>
      <c r="H44" s="23"/>
      <c r="I44" s="28"/>
      <c r="J44" s="23">
        <v>26.371</v>
      </c>
      <c r="K44" s="23">
        <f t="shared" si="69"/>
        <v>8</v>
      </c>
      <c r="L44" s="23">
        <f t="shared" si="70"/>
        <v>1</v>
      </c>
      <c r="M44" s="28"/>
      <c r="N44" s="23">
        <v>25.04</v>
      </c>
      <c r="O44" s="23">
        <f t="shared" si="71"/>
        <v>8</v>
      </c>
      <c r="P44" s="23">
        <f t="shared" si="72"/>
        <v>1</v>
      </c>
      <c r="Q44" s="28"/>
      <c r="R44" s="23">
        <v>23.527</v>
      </c>
      <c r="S44" s="23">
        <f t="shared" si="73"/>
        <v>8</v>
      </c>
      <c r="T44" s="23">
        <f t="shared" si="74"/>
        <v>1</v>
      </c>
      <c r="U44" s="28"/>
      <c r="V44" s="23">
        <v>26.018</v>
      </c>
      <c r="W44" s="23">
        <f t="shared" si="75"/>
        <v>8</v>
      </c>
      <c r="X44" s="23">
        <f t="shared" si="76"/>
        <v>1</v>
      </c>
      <c r="Y44" s="28"/>
      <c r="Z44" s="23">
        <v>26.357</v>
      </c>
      <c r="AA44" s="55">
        <v>7.0</v>
      </c>
      <c r="AB44" s="23">
        <f t="shared" si="78"/>
        <v>1</v>
      </c>
      <c r="AC44" s="28"/>
      <c r="AD44" s="23">
        <v>24.01</v>
      </c>
      <c r="AE44" s="23">
        <f t="shared" si="79"/>
        <v>6</v>
      </c>
      <c r="AF44" s="23">
        <f t="shared" si="80"/>
        <v>1</v>
      </c>
      <c r="AG44" s="28"/>
      <c r="AH44" s="23">
        <v>23.609</v>
      </c>
      <c r="AI44" s="23">
        <f t="shared" si="81"/>
        <v>7</v>
      </c>
      <c r="AJ44" s="23">
        <f t="shared" si="82"/>
        <v>1</v>
      </c>
      <c r="AK44" s="28"/>
      <c r="AL44" s="23">
        <v>24.615</v>
      </c>
      <c r="AM44" s="23">
        <f t="shared" si="83"/>
        <v>6</v>
      </c>
      <c r="AN44" s="23">
        <f t="shared" si="84"/>
        <v>1</v>
      </c>
      <c r="AO44" s="28"/>
      <c r="AP44" s="23" t="s">
        <v>52</v>
      </c>
      <c r="AQ44" s="23">
        <f t="shared" si="85"/>
        <v>0</v>
      </c>
      <c r="AR44" s="23">
        <f t="shared" si="86"/>
        <v>0</v>
      </c>
      <c r="AS44" s="28"/>
      <c r="AT44" s="23">
        <f t="shared" si="87"/>
        <v>8</v>
      </c>
      <c r="AU44" s="28"/>
    </row>
    <row r="45" ht="15.75" customHeight="1">
      <c r="A45" s="21">
        <f t="shared" si="68"/>
        <v>4</v>
      </c>
      <c r="B45" s="21" t="s">
        <v>44</v>
      </c>
      <c r="C45" s="58"/>
      <c r="D45" s="35">
        <v>52.0</v>
      </c>
      <c r="E45" s="7"/>
      <c r="F45" s="56">
        <v>29.905</v>
      </c>
      <c r="G45" s="23">
        <f t="shared" ref="G45:G48" si="88">IF(F45="NT", 0, IF(_xlfn.RANK.EQ(F45, $F$42:$F$50, 1)&lt;=10, 11 - _xlfn.RANK.EQ(F45, $F$42:$F$50, 1), 0))</f>
        <v>8</v>
      </c>
      <c r="H45" s="23">
        <f t="shared" ref="H45:H48" si="89">IF(F45="TO", 0, IF(F45&lt;&gt;"", 1, ""))</f>
        <v>1</v>
      </c>
      <c r="I45" s="28"/>
      <c r="J45" s="23">
        <v>31.019</v>
      </c>
      <c r="K45" s="23">
        <f t="shared" si="69"/>
        <v>5</v>
      </c>
      <c r="L45" s="23">
        <f t="shared" si="70"/>
        <v>1</v>
      </c>
      <c r="M45" s="28"/>
      <c r="N45" s="23">
        <v>31.19</v>
      </c>
      <c r="O45" s="23">
        <f t="shared" si="71"/>
        <v>5</v>
      </c>
      <c r="P45" s="23">
        <f t="shared" si="72"/>
        <v>1</v>
      </c>
      <c r="Q45" s="28"/>
      <c r="R45" s="23">
        <v>26.111</v>
      </c>
      <c r="S45" s="23">
        <f t="shared" si="73"/>
        <v>7</v>
      </c>
      <c r="T45" s="23">
        <f t="shared" si="74"/>
        <v>1</v>
      </c>
      <c r="U45" s="28"/>
      <c r="V45" s="23">
        <v>28.566</v>
      </c>
      <c r="W45" s="55">
        <v>5.0</v>
      </c>
      <c r="X45" s="23">
        <f t="shared" si="76"/>
        <v>1</v>
      </c>
      <c r="Y45" s="28"/>
      <c r="Z45" s="23">
        <v>28.103</v>
      </c>
      <c r="AA45" s="55">
        <v>6.0</v>
      </c>
      <c r="AB45" s="23">
        <f t="shared" si="78"/>
        <v>1</v>
      </c>
      <c r="AC45" s="28"/>
      <c r="AD45" s="23">
        <v>24.95</v>
      </c>
      <c r="AE45" s="23">
        <f t="shared" si="79"/>
        <v>5</v>
      </c>
      <c r="AF45" s="23">
        <f t="shared" si="80"/>
        <v>1</v>
      </c>
      <c r="AG45" s="28"/>
      <c r="AH45" s="23">
        <v>24.015</v>
      </c>
      <c r="AI45" s="23">
        <f t="shared" si="81"/>
        <v>6</v>
      </c>
      <c r="AJ45" s="23">
        <f t="shared" si="82"/>
        <v>1</v>
      </c>
      <c r="AK45" s="28"/>
      <c r="AL45" s="23">
        <v>24.753</v>
      </c>
      <c r="AM45" s="23">
        <f t="shared" si="83"/>
        <v>5</v>
      </c>
      <c r="AN45" s="23">
        <f t="shared" si="84"/>
        <v>1</v>
      </c>
      <c r="AO45" s="28"/>
      <c r="AP45" s="23" t="s">
        <v>52</v>
      </c>
      <c r="AQ45" s="23">
        <f t="shared" si="85"/>
        <v>0</v>
      </c>
      <c r="AR45" s="23">
        <f t="shared" si="86"/>
        <v>0</v>
      </c>
      <c r="AS45" s="28"/>
      <c r="AT45" s="23">
        <f t="shared" si="87"/>
        <v>9</v>
      </c>
      <c r="AU45" s="28"/>
    </row>
    <row r="46" ht="15.75" customHeight="1">
      <c r="A46" s="21">
        <f t="shared" si="68"/>
        <v>5</v>
      </c>
      <c r="B46" s="21" t="s">
        <v>47</v>
      </c>
      <c r="C46" s="58"/>
      <c r="D46" s="35">
        <v>45.0</v>
      </c>
      <c r="E46" s="7"/>
      <c r="F46" s="56" t="s">
        <v>53</v>
      </c>
      <c r="G46" s="23">
        <f t="shared" si="88"/>
        <v>0</v>
      </c>
      <c r="H46" s="23">
        <f t="shared" si="89"/>
        <v>1</v>
      </c>
      <c r="I46" s="28"/>
      <c r="J46" s="23">
        <v>27.197</v>
      </c>
      <c r="K46" s="23">
        <f t="shared" si="69"/>
        <v>7</v>
      </c>
      <c r="L46" s="23">
        <f t="shared" si="70"/>
        <v>1</v>
      </c>
      <c r="M46" s="28"/>
      <c r="N46" s="23">
        <v>26.98</v>
      </c>
      <c r="O46" s="23">
        <f t="shared" si="71"/>
        <v>7</v>
      </c>
      <c r="P46" s="23">
        <f t="shared" si="72"/>
        <v>1</v>
      </c>
      <c r="Q46" s="28"/>
      <c r="R46" s="23">
        <v>21.923</v>
      </c>
      <c r="S46" s="23">
        <f t="shared" si="73"/>
        <v>9</v>
      </c>
      <c r="T46" s="23">
        <f t="shared" si="74"/>
        <v>1</v>
      </c>
      <c r="U46" s="28"/>
      <c r="V46" s="23">
        <v>29.975</v>
      </c>
      <c r="W46" s="55">
        <v>4.0</v>
      </c>
      <c r="X46" s="23">
        <f t="shared" si="76"/>
        <v>1</v>
      </c>
      <c r="Y46" s="28"/>
      <c r="Z46" s="23">
        <v>30.105</v>
      </c>
      <c r="AA46" s="55">
        <v>3.0</v>
      </c>
      <c r="AB46" s="23">
        <f t="shared" si="78"/>
        <v>1</v>
      </c>
      <c r="AC46" s="28"/>
      <c r="AD46" s="23">
        <v>23.6</v>
      </c>
      <c r="AE46" s="23">
        <f t="shared" si="79"/>
        <v>7</v>
      </c>
      <c r="AF46" s="23">
        <f t="shared" si="80"/>
        <v>1</v>
      </c>
      <c r="AG46" s="28"/>
      <c r="AH46" s="23">
        <v>24.602</v>
      </c>
      <c r="AI46" s="23">
        <f t="shared" si="81"/>
        <v>5</v>
      </c>
      <c r="AJ46" s="23">
        <f t="shared" si="82"/>
        <v>1</v>
      </c>
      <c r="AK46" s="28"/>
      <c r="AL46" s="23">
        <v>27.684</v>
      </c>
      <c r="AM46" s="23">
        <f t="shared" si="83"/>
        <v>3</v>
      </c>
      <c r="AN46" s="23">
        <f t="shared" si="84"/>
        <v>1</v>
      </c>
      <c r="AO46" s="28"/>
      <c r="AP46" s="23" t="s">
        <v>52</v>
      </c>
      <c r="AQ46" s="23">
        <f t="shared" si="85"/>
        <v>0</v>
      </c>
      <c r="AR46" s="23">
        <f t="shared" si="86"/>
        <v>0</v>
      </c>
      <c r="AS46" s="28"/>
      <c r="AT46" s="23">
        <f t="shared" si="87"/>
        <v>9</v>
      </c>
      <c r="AU46" s="28"/>
    </row>
    <row r="47" ht="15.75" customHeight="1">
      <c r="A47" s="21">
        <f t="shared" si="68"/>
        <v>6</v>
      </c>
      <c r="B47" s="21" t="s">
        <v>57</v>
      </c>
      <c r="C47" s="58"/>
      <c r="D47" s="35">
        <v>41.0</v>
      </c>
      <c r="E47" s="7"/>
      <c r="F47" s="56" t="s">
        <v>53</v>
      </c>
      <c r="G47" s="23">
        <f t="shared" si="88"/>
        <v>0</v>
      </c>
      <c r="H47" s="23">
        <f t="shared" si="89"/>
        <v>1</v>
      </c>
      <c r="I47" s="28"/>
      <c r="J47" s="23" t="s">
        <v>52</v>
      </c>
      <c r="K47" s="23">
        <f t="shared" si="69"/>
        <v>0</v>
      </c>
      <c r="L47" s="23">
        <f t="shared" si="70"/>
        <v>0</v>
      </c>
      <c r="M47" s="28"/>
      <c r="N47" s="23">
        <v>27.09</v>
      </c>
      <c r="O47" s="23">
        <f t="shared" si="71"/>
        <v>6</v>
      </c>
      <c r="P47" s="23">
        <f t="shared" si="72"/>
        <v>1</v>
      </c>
      <c r="Q47" s="28"/>
      <c r="R47" s="23">
        <v>26.274</v>
      </c>
      <c r="S47" s="23">
        <f t="shared" si="73"/>
        <v>6</v>
      </c>
      <c r="T47" s="23">
        <f t="shared" si="74"/>
        <v>1</v>
      </c>
      <c r="U47" s="28"/>
      <c r="V47" s="23">
        <v>31.252</v>
      </c>
      <c r="W47" s="55">
        <v>2.0</v>
      </c>
      <c r="X47" s="23">
        <f t="shared" si="76"/>
        <v>1</v>
      </c>
      <c r="Y47" s="28"/>
      <c r="Z47" s="23">
        <v>28.492</v>
      </c>
      <c r="AA47" s="55">
        <v>4.0</v>
      </c>
      <c r="AB47" s="23">
        <f t="shared" si="78"/>
        <v>1</v>
      </c>
      <c r="AC47" s="28"/>
      <c r="AD47" s="23">
        <v>23.09</v>
      </c>
      <c r="AE47" s="23">
        <f t="shared" si="79"/>
        <v>8</v>
      </c>
      <c r="AF47" s="23">
        <f t="shared" si="80"/>
        <v>1</v>
      </c>
      <c r="AG47" s="28"/>
      <c r="AH47" s="23">
        <v>21.825</v>
      </c>
      <c r="AI47" s="23">
        <f t="shared" si="81"/>
        <v>8</v>
      </c>
      <c r="AJ47" s="23">
        <f t="shared" si="82"/>
        <v>1</v>
      </c>
      <c r="AK47" s="28"/>
      <c r="AL47" s="23">
        <v>23.399</v>
      </c>
      <c r="AM47" s="23">
        <f t="shared" si="83"/>
        <v>7</v>
      </c>
      <c r="AN47" s="23">
        <f t="shared" si="84"/>
        <v>1</v>
      </c>
      <c r="AO47" s="28"/>
      <c r="AP47" s="23" t="s">
        <v>52</v>
      </c>
      <c r="AQ47" s="23">
        <f t="shared" si="85"/>
        <v>0</v>
      </c>
      <c r="AR47" s="23">
        <f t="shared" si="86"/>
        <v>0</v>
      </c>
      <c r="AS47" s="28"/>
      <c r="AT47" s="23">
        <f t="shared" si="87"/>
        <v>8</v>
      </c>
      <c r="AU47" s="28"/>
    </row>
    <row r="48" ht="15.75" customHeight="1">
      <c r="A48" s="21">
        <f t="shared" si="68"/>
        <v>7</v>
      </c>
      <c r="B48" s="21" t="s">
        <v>39</v>
      </c>
      <c r="C48" s="58"/>
      <c r="D48" s="35">
        <v>31.0</v>
      </c>
      <c r="E48" s="7"/>
      <c r="F48" s="56">
        <v>29.25</v>
      </c>
      <c r="G48" s="23">
        <f t="shared" si="88"/>
        <v>9</v>
      </c>
      <c r="H48" s="23">
        <f t="shared" si="89"/>
        <v>1</v>
      </c>
      <c r="I48" s="28"/>
      <c r="J48" s="23">
        <v>29.558</v>
      </c>
      <c r="K48" s="23">
        <f t="shared" si="69"/>
        <v>6</v>
      </c>
      <c r="L48" s="23">
        <f t="shared" si="70"/>
        <v>1</v>
      </c>
      <c r="M48" s="28"/>
      <c r="N48" s="23" t="s">
        <v>53</v>
      </c>
      <c r="O48" s="23">
        <f t="shared" si="71"/>
        <v>0</v>
      </c>
      <c r="P48" s="23">
        <f t="shared" si="72"/>
        <v>1</v>
      </c>
      <c r="Q48" s="28"/>
      <c r="R48" s="23">
        <v>29.795</v>
      </c>
      <c r="S48" s="23">
        <f t="shared" si="73"/>
        <v>3</v>
      </c>
      <c r="T48" s="23">
        <f t="shared" si="74"/>
        <v>1</v>
      </c>
      <c r="U48" s="28"/>
      <c r="V48" s="23">
        <v>30.428</v>
      </c>
      <c r="W48" s="55">
        <v>3.0</v>
      </c>
      <c r="X48" s="23">
        <f t="shared" si="76"/>
        <v>1</v>
      </c>
      <c r="Y48" s="28"/>
      <c r="Z48" s="23">
        <v>28.126</v>
      </c>
      <c r="AA48" s="55">
        <v>5.0</v>
      </c>
      <c r="AB48" s="23">
        <f t="shared" si="78"/>
        <v>1</v>
      </c>
      <c r="AC48" s="28"/>
      <c r="AD48" s="23">
        <v>25.89</v>
      </c>
      <c r="AE48" s="23">
        <f t="shared" si="79"/>
        <v>4</v>
      </c>
      <c r="AF48" s="23">
        <f t="shared" si="80"/>
        <v>1</v>
      </c>
      <c r="AG48" s="28"/>
      <c r="AH48" s="23">
        <v>26.778</v>
      </c>
      <c r="AI48" s="55">
        <v>1.0</v>
      </c>
      <c r="AJ48" s="23">
        <f t="shared" si="82"/>
        <v>1</v>
      </c>
      <c r="AK48" s="28"/>
      <c r="AL48" s="23" t="s">
        <v>53</v>
      </c>
      <c r="AM48" s="23">
        <f t="shared" si="83"/>
        <v>0</v>
      </c>
      <c r="AN48" s="23">
        <f t="shared" si="84"/>
        <v>1</v>
      </c>
      <c r="AO48" s="28"/>
      <c r="AP48" s="23" t="s">
        <v>52</v>
      </c>
      <c r="AQ48" s="23">
        <f t="shared" si="85"/>
        <v>0</v>
      </c>
      <c r="AR48" s="23">
        <f t="shared" si="86"/>
        <v>0</v>
      </c>
      <c r="AS48" s="28"/>
      <c r="AT48" s="23">
        <f t="shared" si="87"/>
        <v>9</v>
      </c>
      <c r="AU48" s="28"/>
    </row>
    <row r="49" ht="15.75" customHeight="1">
      <c r="A49" s="21">
        <f t="shared" si="68"/>
        <v>8</v>
      </c>
      <c r="B49" s="21" t="s">
        <v>58</v>
      </c>
      <c r="C49" s="58"/>
      <c r="D49" s="35">
        <v>21.0</v>
      </c>
      <c r="E49" s="7"/>
      <c r="F49" s="56"/>
      <c r="G49" s="23"/>
      <c r="H49" s="23"/>
      <c r="I49" s="28"/>
      <c r="J49" s="23" t="s">
        <v>59</v>
      </c>
      <c r="K49" s="23">
        <v>0.0</v>
      </c>
      <c r="L49" s="23">
        <f t="shared" si="70"/>
        <v>0</v>
      </c>
      <c r="M49" s="28"/>
      <c r="N49" s="23" t="s">
        <v>53</v>
      </c>
      <c r="O49" s="23">
        <f t="shared" si="71"/>
        <v>0</v>
      </c>
      <c r="P49" s="23">
        <f t="shared" si="72"/>
        <v>1</v>
      </c>
      <c r="Q49" s="28"/>
      <c r="R49" s="23">
        <v>28.882</v>
      </c>
      <c r="S49" s="23">
        <f t="shared" si="73"/>
        <v>4</v>
      </c>
      <c r="T49" s="23">
        <f t="shared" si="74"/>
        <v>1</v>
      </c>
      <c r="U49" s="28"/>
      <c r="V49" s="23">
        <v>26.992</v>
      </c>
      <c r="W49" s="55">
        <v>7.0</v>
      </c>
      <c r="X49" s="23">
        <f t="shared" si="76"/>
        <v>1</v>
      </c>
      <c r="Y49" s="28"/>
      <c r="Z49" s="23" t="s">
        <v>53</v>
      </c>
      <c r="AA49" s="23">
        <f t="shared" ref="AA49:AA50" si="90">IF(OR(Z49="NT", Z49="TIME"), 0, IF(_xlfn.RANK.EQ(Z49, $Z$42:$Z$50, 1)&lt;=10, 11 - _xlfn.RANK.EQ(Z49, $Z$42:$Z$50, 1), 0))</f>
        <v>0</v>
      </c>
      <c r="AB49" s="23">
        <f t="shared" si="78"/>
        <v>1</v>
      </c>
      <c r="AC49" s="28"/>
      <c r="AD49" s="23">
        <v>30.27</v>
      </c>
      <c r="AE49" s="23">
        <f t="shared" si="79"/>
        <v>3</v>
      </c>
      <c r="AF49" s="23">
        <f t="shared" si="80"/>
        <v>1</v>
      </c>
      <c r="AG49" s="28"/>
      <c r="AH49" s="23">
        <v>26.202</v>
      </c>
      <c r="AI49" s="55">
        <v>3.0</v>
      </c>
      <c r="AJ49" s="23">
        <f t="shared" si="82"/>
        <v>1</v>
      </c>
      <c r="AK49" s="28"/>
      <c r="AL49" s="23">
        <v>24.816</v>
      </c>
      <c r="AM49" s="23">
        <f t="shared" si="83"/>
        <v>4</v>
      </c>
      <c r="AN49" s="23">
        <f t="shared" si="84"/>
        <v>1</v>
      </c>
      <c r="AO49" s="28"/>
      <c r="AP49" s="23" t="s">
        <v>52</v>
      </c>
      <c r="AQ49" s="23">
        <f t="shared" si="85"/>
        <v>0</v>
      </c>
      <c r="AR49" s="23">
        <f t="shared" si="86"/>
        <v>0</v>
      </c>
      <c r="AS49" s="28"/>
      <c r="AT49" s="23">
        <f t="shared" si="87"/>
        <v>7</v>
      </c>
      <c r="AU49" s="28"/>
    </row>
    <row r="50" ht="15.75" customHeight="1">
      <c r="A50" s="21">
        <f t="shared" si="68"/>
        <v>9</v>
      </c>
      <c r="B50" s="21" t="s">
        <v>60</v>
      </c>
      <c r="C50" s="58"/>
      <c r="D50" s="35">
        <v>10.0</v>
      </c>
      <c r="E50" s="7"/>
      <c r="F50" s="56"/>
      <c r="G50" s="23"/>
      <c r="H50" s="23"/>
      <c r="I50" s="28"/>
      <c r="J50" s="23" t="s">
        <v>53</v>
      </c>
      <c r="K50" s="23">
        <f>IF(OR(J50="NT", J50="TIME"), 0, IF(_xlfn.RANK.EQ(J50, $J$42:$J$50, 1)&lt;=10, 11 - _xlfn.RANK.EQ(J50, $J$42:$J$50, 1), 0))</f>
        <v>0</v>
      </c>
      <c r="L50" s="23">
        <f t="shared" si="70"/>
        <v>1</v>
      </c>
      <c r="M50" s="28"/>
      <c r="N50" s="23" t="s">
        <v>52</v>
      </c>
      <c r="O50" s="23">
        <f t="shared" si="71"/>
        <v>0</v>
      </c>
      <c r="P50" s="23">
        <f t="shared" si="72"/>
        <v>0</v>
      </c>
      <c r="Q50" s="28"/>
      <c r="R50" s="23" t="s">
        <v>52</v>
      </c>
      <c r="S50" s="23">
        <f t="shared" si="73"/>
        <v>0</v>
      </c>
      <c r="T50" s="23">
        <f t="shared" si="74"/>
        <v>0</v>
      </c>
      <c r="U50" s="28"/>
      <c r="V50" s="23" t="s">
        <v>52</v>
      </c>
      <c r="W50" s="23">
        <f>IF(OR(V50="NT", V50="TIME"), 0, IF(_xlfn.RANK.EQ(V50, $V$42:$V$50, 1)&lt;=10, 11 - _xlfn.RANK.EQ(V50, $V$42:$V$50, 1), 0))</f>
        <v>0</v>
      </c>
      <c r="X50" s="23">
        <f t="shared" si="76"/>
        <v>0</v>
      </c>
      <c r="Y50" s="28"/>
      <c r="Z50" s="23" t="s">
        <v>52</v>
      </c>
      <c r="AA50" s="23">
        <f t="shared" si="90"/>
        <v>0</v>
      </c>
      <c r="AB50" s="23">
        <f t="shared" si="78"/>
        <v>0</v>
      </c>
      <c r="AC50" s="28"/>
      <c r="AD50" s="23" t="s">
        <v>53</v>
      </c>
      <c r="AE50" s="23">
        <f t="shared" si="79"/>
        <v>0</v>
      </c>
      <c r="AF50" s="23">
        <f t="shared" si="80"/>
        <v>1</v>
      </c>
      <c r="AG50" s="28"/>
      <c r="AH50" s="23">
        <v>26.417</v>
      </c>
      <c r="AI50" s="55">
        <v>2.0</v>
      </c>
      <c r="AJ50" s="23">
        <f t="shared" si="82"/>
        <v>1</v>
      </c>
      <c r="AK50" s="28"/>
      <c r="AL50" s="23">
        <v>20.388</v>
      </c>
      <c r="AM50" s="23">
        <f t="shared" si="83"/>
        <v>8</v>
      </c>
      <c r="AN50" s="23">
        <f t="shared" si="84"/>
        <v>1</v>
      </c>
      <c r="AO50" s="28"/>
      <c r="AP50" s="23" t="s">
        <v>52</v>
      </c>
      <c r="AQ50" s="23">
        <f t="shared" si="85"/>
        <v>0</v>
      </c>
      <c r="AR50" s="23">
        <f t="shared" si="86"/>
        <v>0</v>
      </c>
      <c r="AS50" s="28"/>
      <c r="AT50" s="23">
        <f t="shared" si="87"/>
        <v>4</v>
      </c>
      <c r="AU50" s="28"/>
    </row>
    <row r="51" ht="15.75" customHeight="1">
      <c r="A51" s="59"/>
      <c r="B51" s="59"/>
      <c r="C51" s="6"/>
      <c r="D51" s="60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6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</row>
    <row r="52">
      <c r="A52" s="15"/>
      <c r="B52" s="15" t="s">
        <v>61</v>
      </c>
      <c r="C52" s="15"/>
      <c r="D52" s="15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6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</row>
    <row r="53" ht="15.75" customHeight="1">
      <c r="A53" s="48"/>
      <c r="B53" s="48"/>
      <c r="C53" s="6"/>
      <c r="D53" s="35"/>
      <c r="E53" s="61"/>
      <c r="F53" s="62"/>
      <c r="G53" s="36"/>
      <c r="H53" s="36"/>
      <c r="I53" s="7"/>
      <c r="J53" s="62"/>
      <c r="K53" s="36"/>
      <c r="L53" s="36"/>
      <c r="M53" s="7"/>
      <c r="N53" s="62"/>
      <c r="O53" s="36"/>
      <c r="P53" s="36"/>
      <c r="Q53" s="7"/>
      <c r="R53" s="62"/>
      <c r="S53" s="36"/>
      <c r="T53" s="36"/>
      <c r="U53" s="7"/>
      <c r="V53" s="62"/>
      <c r="W53" s="36"/>
      <c r="X53" s="36"/>
      <c r="Y53" s="7"/>
      <c r="Z53" s="62"/>
      <c r="AA53" s="36"/>
      <c r="AB53" s="36"/>
      <c r="AC53" s="7"/>
      <c r="AD53" s="62"/>
      <c r="AE53" s="36"/>
      <c r="AF53" s="36"/>
      <c r="AG53" s="7"/>
      <c r="AH53" s="62"/>
      <c r="AI53" s="36"/>
      <c r="AJ53" s="36"/>
      <c r="AK53" s="7"/>
      <c r="AL53" s="62"/>
      <c r="AM53" s="36"/>
      <c r="AN53" s="36"/>
      <c r="AO53" s="7"/>
      <c r="AP53" s="62"/>
      <c r="AQ53" s="36"/>
      <c r="AR53" s="36"/>
      <c r="AS53" s="7"/>
      <c r="AT53" s="36"/>
      <c r="AU53" s="28"/>
    </row>
    <row r="54" ht="15.75" customHeight="1">
      <c r="A54" s="21">
        <f t="shared" ref="A54:A64" si="91">ROW(A2)-ROW($A$2)+1</f>
        <v>1</v>
      </c>
      <c r="B54" s="21" t="s">
        <v>39</v>
      </c>
      <c r="C54" s="6"/>
      <c r="D54" s="35">
        <v>66.5</v>
      </c>
      <c r="E54" s="61"/>
      <c r="F54" s="63">
        <v>78.0</v>
      </c>
      <c r="G54" s="23">
        <v>8.0</v>
      </c>
      <c r="H54" s="23">
        <f>IF(F54="TO", 0, IF(F54&lt;&gt;"", 1, ""))</f>
        <v>1</v>
      </c>
      <c r="I54" s="7"/>
      <c r="J54" s="63">
        <v>0.0</v>
      </c>
      <c r="K54" s="23">
        <f>IF(J54=0, 0, IF(_xlfn.RANK.EQ(J54, $J$54:$J$64, 0)&lt;=10, 11 - _xlfn.RANK.EQ(J54, $J$54:$J$64, 0), 0))</f>
        <v>0</v>
      </c>
      <c r="L54" s="23">
        <f t="shared" ref="L54:L59" si="92">IF(OR(J54="TO", J54="SCORE"), 0, IF(J54&lt;&gt;"", 1, ""))</f>
        <v>1</v>
      </c>
      <c r="M54" s="7"/>
      <c r="N54" s="63">
        <v>83.0</v>
      </c>
      <c r="O54" s="23">
        <v>10.0</v>
      </c>
      <c r="P54" s="23">
        <f t="shared" ref="P54:P59" si="93">IF(OR(N54="TO", N54="SCORE"), 0, IF(N54&lt;&gt;"", 1, ""))</f>
        <v>1</v>
      </c>
      <c r="Q54" s="7"/>
      <c r="R54" s="63">
        <v>75.0</v>
      </c>
      <c r="S54" s="23">
        <v>10.0</v>
      </c>
      <c r="T54" s="23">
        <f t="shared" ref="T54:T64" si="94">IF(OR(R54="TO", R54="SCORE"), 0, IF(R54&lt;&gt;"", 1, ""))</f>
        <v>1</v>
      </c>
      <c r="U54" s="7"/>
      <c r="V54" s="63">
        <v>74.0</v>
      </c>
      <c r="W54" s="23">
        <v>8.5</v>
      </c>
      <c r="X54" s="23">
        <f t="shared" ref="X54:X64" si="95">IF(OR(V54="TO", V54="SCORE"), 0, IF(V54&lt;&gt;"", 1, ""))</f>
        <v>1</v>
      </c>
      <c r="Y54" s="7"/>
      <c r="Z54" s="63">
        <v>75.0</v>
      </c>
      <c r="AA54" s="23">
        <v>10.0</v>
      </c>
      <c r="AB54" s="23">
        <f t="shared" ref="AB54:AB64" si="96">IF(OR(Z54="TO", Z54="SCORE"), 0, IF(Z54&lt;&gt;"", 1, ""))</f>
        <v>1</v>
      </c>
      <c r="AC54" s="7"/>
      <c r="AD54" s="63" t="s">
        <v>62</v>
      </c>
      <c r="AE54" s="23">
        <f>IF(OR(AD54="NS", AD54="SCORE"), 0,
   IF(_xlfn.RANK.EQ(AD54, $AD$54:$AD$64, 0)&lt;=10,
      11 - _xlfn.RANK.EQ(AD54, $AD$54:$AD$64, 0),
      0))</f>
        <v>0</v>
      </c>
      <c r="AF54" s="23">
        <f t="shared" ref="AF54:AF64" si="97">IF(OR(AD54="TO", AD54="SCORE"), 0, IF(AD54&lt;&gt;"", 1, ""))</f>
        <v>0</v>
      </c>
      <c r="AG54" s="7"/>
      <c r="AH54" s="63">
        <v>70.0</v>
      </c>
      <c r="AI54" s="23">
        <v>10.0</v>
      </c>
      <c r="AJ54" s="23">
        <f t="shared" ref="AJ54:AJ64" si="98">IF(OR(AH54="TO", AH54="SCORE"), 0, IF(AH54&lt;&gt;"", 1, ""))</f>
        <v>1</v>
      </c>
      <c r="AK54" s="7"/>
      <c r="AL54" s="63">
        <v>76.0</v>
      </c>
      <c r="AM54" s="23">
        <f t="shared" ref="AM54:AM55" si="99">IF(OR(AL54="NS",AL54="SCORE"),0,IF(_xlfn.RANK.EQ(AL54,$AL$54:$AL$64,0)&lt;=10,11-_xlfn.RANK.EQ(AL54,$AL$54:$AL$64,0),0))</f>
        <v>10</v>
      </c>
      <c r="AN54" s="23">
        <f t="shared" ref="AN54:AN64" si="100">IF(OR(AL54="TO", AL54="SCORE"), 0, IF(AL54&lt;&gt;"", 1, ""))</f>
        <v>1</v>
      </c>
      <c r="AO54" s="7"/>
      <c r="AP54" s="63" t="s">
        <v>62</v>
      </c>
      <c r="AQ54" s="23">
        <f t="shared" ref="AQ54:AQ59" si="101">IF(OR(AP54="NT", AP54="SCORE"), 0, IF(_xlfn.RANK.EQ(AP54, $AP$54:$AP$64, 1)&lt;=10, 11 - _xlfn.RANK.EQ(AP54, $AP$54:$AP$64, 1), 0))</f>
        <v>0</v>
      </c>
      <c r="AR54" s="23">
        <f t="shared" ref="AR54:AR64" si="102">IF(OR(AP54="TO", AP54="SCORE"), 0, IF(AP54&lt;&gt;"", 1, ""))</f>
        <v>0</v>
      </c>
      <c r="AS54" s="7"/>
      <c r="AT54" s="23">
        <f t="shared" ref="AT54:AT64" si="103">AR54+AN54+AJ54+AF54+AB54+X54+T54+P54+L54+H54</f>
        <v>8</v>
      </c>
      <c r="AU54" s="28"/>
    </row>
    <row r="55" ht="15.75" customHeight="1">
      <c r="A55" s="21">
        <f t="shared" si="91"/>
        <v>2</v>
      </c>
      <c r="B55" s="21" t="s">
        <v>58</v>
      </c>
      <c r="C55" s="6"/>
      <c r="D55" s="35">
        <v>52.0</v>
      </c>
      <c r="E55" s="61"/>
      <c r="F55" s="63"/>
      <c r="G55" s="23"/>
      <c r="H55" s="23"/>
      <c r="I55" s="7"/>
      <c r="J55" s="63">
        <v>75.0</v>
      </c>
      <c r="K55" s="23">
        <v>9.0</v>
      </c>
      <c r="L55" s="23">
        <f t="shared" si="92"/>
        <v>1</v>
      </c>
      <c r="M55" s="7"/>
      <c r="N55" s="63">
        <v>0.0</v>
      </c>
      <c r="O55" s="23">
        <f t="shared" ref="O55:O56" si="104">IF(N55=0, 0, IF(_xlfn.RANK.EQ(N55, $N$54:$N$64, 0)&lt;=10, 11 - _xlfn.RANK.EQ(N55, $N$54:$N$64, 0), 0))</f>
        <v>0</v>
      </c>
      <c r="P55" s="23">
        <f t="shared" si="93"/>
        <v>1</v>
      </c>
      <c r="Q55" s="7"/>
      <c r="R55" s="63">
        <v>65.0</v>
      </c>
      <c r="S55" s="23">
        <v>5.0</v>
      </c>
      <c r="T55" s="23">
        <f t="shared" si="94"/>
        <v>1</v>
      </c>
      <c r="U55" s="7"/>
      <c r="V55" s="63">
        <v>71.0</v>
      </c>
      <c r="W55" s="23">
        <v>4.0</v>
      </c>
      <c r="X55" s="23">
        <f t="shared" si="95"/>
        <v>1</v>
      </c>
      <c r="Y55" s="7"/>
      <c r="Z55" s="63">
        <v>70.0</v>
      </c>
      <c r="AA55" s="23">
        <v>9.0</v>
      </c>
      <c r="AB55" s="23">
        <f t="shared" si="96"/>
        <v>1</v>
      </c>
      <c r="AC55" s="7"/>
      <c r="AD55" s="63">
        <v>68.0</v>
      </c>
      <c r="AE55" s="23">
        <v>8.0</v>
      </c>
      <c r="AF55" s="23">
        <f t="shared" si="97"/>
        <v>1</v>
      </c>
      <c r="AG55" s="7"/>
      <c r="AH55" s="63">
        <v>68.0</v>
      </c>
      <c r="AI55" s="23">
        <v>8.0</v>
      </c>
      <c r="AJ55" s="23">
        <f t="shared" si="98"/>
        <v>1</v>
      </c>
      <c r="AK55" s="7"/>
      <c r="AL55" s="63">
        <v>67.0</v>
      </c>
      <c r="AM55" s="23">
        <f t="shared" si="99"/>
        <v>9</v>
      </c>
      <c r="AN55" s="23">
        <f t="shared" si="100"/>
        <v>1</v>
      </c>
      <c r="AO55" s="7"/>
      <c r="AP55" s="63" t="s">
        <v>62</v>
      </c>
      <c r="AQ55" s="23">
        <f t="shared" si="101"/>
        <v>0</v>
      </c>
      <c r="AR55" s="23">
        <f t="shared" si="102"/>
        <v>0</v>
      </c>
      <c r="AS55" s="7"/>
      <c r="AT55" s="23">
        <f t="shared" si="103"/>
        <v>8</v>
      </c>
      <c r="AU55" s="28"/>
    </row>
    <row r="56" ht="15.75" customHeight="1">
      <c r="A56" s="21">
        <f t="shared" si="91"/>
        <v>3</v>
      </c>
      <c r="B56" s="21" t="s">
        <v>63</v>
      </c>
      <c r="C56" s="6"/>
      <c r="D56" s="35">
        <v>40.5</v>
      </c>
      <c r="E56" s="61"/>
      <c r="F56" s="63">
        <v>0.0</v>
      </c>
      <c r="G56" s="23">
        <f t="shared" ref="G56:G57" si="105">IF(F56=0, 0, IF(_xlfn.RANK.EQ(F56, $F$54:$F$64, 0)&lt;=10, 11 - _xlfn.RANK.EQ(F56, $F$54:$F$64, 0), 0))</f>
        <v>0</v>
      </c>
      <c r="H56" s="23">
        <f t="shared" ref="H56:H59" si="106">IF(F56="TO", 0, IF(F56&lt;&gt;"", 1, ""))</f>
        <v>1</v>
      </c>
      <c r="I56" s="7"/>
      <c r="J56" s="63">
        <v>85.0</v>
      </c>
      <c r="K56" s="23">
        <v>10.0</v>
      </c>
      <c r="L56" s="23">
        <f t="shared" si="92"/>
        <v>1</v>
      </c>
      <c r="M56" s="7"/>
      <c r="N56" s="63">
        <v>0.0</v>
      </c>
      <c r="O56" s="23">
        <f t="shared" si="104"/>
        <v>0</v>
      </c>
      <c r="P56" s="23">
        <f t="shared" si="93"/>
        <v>1</v>
      </c>
      <c r="Q56" s="7"/>
      <c r="R56" s="63">
        <v>0.0</v>
      </c>
      <c r="S56" s="23">
        <f t="shared" ref="S56:S59" si="107">IF(R56=0, 0, IF(_xlfn.RANK.EQ(R56, $R$54:$R$64, 0)&lt;=10, 11 - _xlfn.RANK.EQ(R56, $R$54:$R$64, 0), 0))</f>
        <v>0</v>
      </c>
      <c r="T56" s="23">
        <f t="shared" si="94"/>
        <v>1</v>
      </c>
      <c r="U56" s="7"/>
      <c r="V56" s="63">
        <v>71.0</v>
      </c>
      <c r="W56" s="23">
        <v>4.0</v>
      </c>
      <c r="X56" s="23">
        <f t="shared" si="95"/>
        <v>1</v>
      </c>
      <c r="Y56" s="7"/>
      <c r="Z56" s="63">
        <v>57.0</v>
      </c>
      <c r="AA56" s="23">
        <v>4.0</v>
      </c>
      <c r="AB56" s="23">
        <f t="shared" si="96"/>
        <v>1</v>
      </c>
      <c r="AC56" s="7"/>
      <c r="AD56" s="63">
        <v>69.0</v>
      </c>
      <c r="AE56" s="23">
        <v>9.5</v>
      </c>
      <c r="AF56" s="23">
        <f t="shared" si="97"/>
        <v>1</v>
      </c>
      <c r="AG56" s="7"/>
      <c r="AH56" s="63">
        <v>68.0</v>
      </c>
      <c r="AI56" s="23">
        <v>8.0</v>
      </c>
      <c r="AJ56" s="23">
        <f t="shared" si="98"/>
        <v>1</v>
      </c>
      <c r="AK56" s="7"/>
      <c r="AL56" s="63">
        <v>63.0</v>
      </c>
      <c r="AM56" s="55">
        <v>5.0</v>
      </c>
      <c r="AN56" s="23">
        <f t="shared" si="100"/>
        <v>1</v>
      </c>
      <c r="AO56" s="7"/>
      <c r="AP56" s="63" t="s">
        <v>62</v>
      </c>
      <c r="AQ56" s="23">
        <f t="shared" si="101"/>
        <v>0</v>
      </c>
      <c r="AR56" s="23">
        <f t="shared" si="102"/>
        <v>0</v>
      </c>
      <c r="AS56" s="7"/>
      <c r="AT56" s="23">
        <f t="shared" si="103"/>
        <v>9</v>
      </c>
      <c r="AU56" s="28"/>
    </row>
    <row r="57" ht="15.75" customHeight="1">
      <c r="A57" s="21">
        <f t="shared" si="91"/>
        <v>4</v>
      </c>
      <c r="B57" s="21" t="s">
        <v>64</v>
      </c>
      <c r="C57" s="6"/>
      <c r="D57" s="35">
        <v>30.5</v>
      </c>
      <c r="E57" s="61"/>
      <c r="F57" s="63">
        <v>0.0</v>
      </c>
      <c r="G57" s="23">
        <f t="shared" si="105"/>
        <v>0</v>
      </c>
      <c r="H57" s="23">
        <f t="shared" si="106"/>
        <v>1</v>
      </c>
      <c r="I57" s="7"/>
      <c r="J57" s="63">
        <v>0.0</v>
      </c>
      <c r="K57" s="23">
        <f t="shared" ref="K57:K64" si="108">IF(J57=0, 0, IF(_xlfn.RANK.EQ(J57, $J$54:$J$64, 0)&lt;=10, 11 - _xlfn.RANK.EQ(J57, $J$54:$J$64, 0), 0))</f>
        <v>0</v>
      </c>
      <c r="L57" s="23">
        <f t="shared" si="92"/>
        <v>1</v>
      </c>
      <c r="M57" s="7"/>
      <c r="N57" s="63">
        <v>78.0</v>
      </c>
      <c r="O57" s="23">
        <v>9.0</v>
      </c>
      <c r="P57" s="23">
        <f t="shared" si="93"/>
        <v>1</v>
      </c>
      <c r="Q57" s="7"/>
      <c r="R57" s="63">
        <v>0.0</v>
      </c>
      <c r="S57" s="23">
        <f t="shared" si="107"/>
        <v>0</v>
      </c>
      <c r="T57" s="23">
        <f t="shared" si="94"/>
        <v>1</v>
      </c>
      <c r="U57" s="7"/>
      <c r="V57" s="63">
        <v>73.0</v>
      </c>
      <c r="W57" s="23">
        <v>7.0</v>
      </c>
      <c r="X57" s="23">
        <f t="shared" si="95"/>
        <v>1</v>
      </c>
      <c r="Y57" s="7"/>
      <c r="Z57" s="63">
        <v>59.0</v>
      </c>
      <c r="AA57" s="23">
        <v>8.0</v>
      </c>
      <c r="AB57" s="23">
        <f t="shared" si="96"/>
        <v>1</v>
      </c>
      <c r="AC57" s="7"/>
      <c r="AD57" s="63" t="s">
        <v>62</v>
      </c>
      <c r="AE57" s="23">
        <f>IF(OR(AD57="NS", AD57="SCORE"), 0,
   IF(_xlfn.RANK.EQ(AD57, $AD$54:$AD$64, 0)&lt;=10,
      11 - _xlfn.RANK.EQ(AD57, $AD$54:$AD$64, 0),
      0))</f>
        <v>0</v>
      </c>
      <c r="AF57" s="23">
        <f t="shared" si="97"/>
        <v>0</v>
      </c>
      <c r="AG57" s="7"/>
      <c r="AH57" s="63">
        <v>67.0</v>
      </c>
      <c r="AI57" s="23">
        <v>6.5</v>
      </c>
      <c r="AJ57" s="23">
        <f t="shared" si="98"/>
        <v>1</v>
      </c>
      <c r="AK57" s="7"/>
      <c r="AL57" s="63" t="s">
        <v>65</v>
      </c>
      <c r="AM57" s="23">
        <f t="shared" ref="AM57:AM58" si="109">IF(OR(AL57="NS",AL57="SCORE"),0,IF(_xlfn.RANK.EQ(AL57,$AL$54:$AL$64,0)&lt;=10,11-_xlfn.RANK.EQ(AL57,$AL$54:$AL$64,0),0))</f>
        <v>0</v>
      </c>
      <c r="AN57" s="23">
        <f t="shared" si="100"/>
        <v>1</v>
      </c>
      <c r="AO57" s="7"/>
      <c r="AP57" s="63" t="s">
        <v>62</v>
      </c>
      <c r="AQ57" s="23">
        <f t="shared" si="101"/>
        <v>0</v>
      </c>
      <c r="AR57" s="23">
        <f t="shared" si="102"/>
        <v>0</v>
      </c>
      <c r="AS57" s="7"/>
      <c r="AT57" s="23">
        <f t="shared" si="103"/>
        <v>8</v>
      </c>
      <c r="AU57" s="28"/>
    </row>
    <row r="58" ht="15.75" customHeight="1">
      <c r="A58" s="21">
        <f t="shared" si="91"/>
        <v>5</v>
      </c>
      <c r="B58" s="21" t="s">
        <v>66</v>
      </c>
      <c r="C58" s="6"/>
      <c r="D58" s="35">
        <v>29.0</v>
      </c>
      <c r="E58" s="61"/>
      <c r="F58" s="63">
        <v>72.0</v>
      </c>
      <c r="G58" s="23">
        <v>7.0</v>
      </c>
      <c r="H58" s="23">
        <f t="shared" si="106"/>
        <v>1</v>
      </c>
      <c r="I58" s="7"/>
      <c r="J58" s="63">
        <v>0.0</v>
      </c>
      <c r="K58" s="23">
        <f t="shared" si="108"/>
        <v>0</v>
      </c>
      <c r="L58" s="23">
        <f t="shared" si="92"/>
        <v>1</v>
      </c>
      <c r="M58" s="7"/>
      <c r="N58" s="63">
        <v>0.0</v>
      </c>
      <c r="O58" s="23">
        <f>IF(N58=0, 0, IF(_xlfn.RANK.EQ(N58, $N$54:$N$64, 0)&lt;=10, 11 - _xlfn.RANK.EQ(N58, $N$54:$N$64, 0), 0))</f>
        <v>0</v>
      </c>
      <c r="P58" s="23">
        <f t="shared" si="93"/>
        <v>1</v>
      </c>
      <c r="Q58" s="7"/>
      <c r="R58" s="63">
        <v>0.0</v>
      </c>
      <c r="S58" s="23">
        <f t="shared" si="107"/>
        <v>0</v>
      </c>
      <c r="T58" s="23">
        <f t="shared" si="94"/>
        <v>1</v>
      </c>
      <c r="U58" s="7"/>
      <c r="V58" s="63">
        <v>75.0</v>
      </c>
      <c r="W58" s="23">
        <v>10.0</v>
      </c>
      <c r="X58" s="23">
        <f t="shared" si="95"/>
        <v>1</v>
      </c>
      <c r="Y58" s="7"/>
      <c r="Z58" s="63">
        <v>58.0</v>
      </c>
      <c r="AA58" s="23">
        <v>6.0</v>
      </c>
      <c r="AB58" s="23">
        <f t="shared" si="96"/>
        <v>1</v>
      </c>
      <c r="AC58" s="7"/>
      <c r="AD58" s="63">
        <v>59.0</v>
      </c>
      <c r="AE58" s="23">
        <v>6.0</v>
      </c>
      <c r="AF58" s="23">
        <f t="shared" si="97"/>
        <v>1</v>
      </c>
      <c r="AG58" s="7"/>
      <c r="AH58" s="63" t="s">
        <v>65</v>
      </c>
      <c r="AI58" s="23">
        <f>IF(OR(AH58="NS", AH58="SCORE"), 0,
   IF(_xlfn.RANK.EQ(AH58, $AH$54:$AH$64, 0)&lt;=10,
      11 - _xlfn.RANK.EQ(AH58, $AH$54:$AH$64, 0),
      0))</f>
        <v>0</v>
      </c>
      <c r="AJ58" s="23">
        <f t="shared" si="98"/>
        <v>1</v>
      </c>
      <c r="AK58" s="7"/>
      <c r="AL58" s="63" t="s">
        <v>65</v>
      </c>
      <c r="AM58" s="23">
        <f t="shared" si="109"/>
        <v>0</v>
      </c>
      <c r="AN58" s="23">
        <f t="shared" si="100"/>
        <v>1</v>
      </c>
      <c r="AO58" s="7"/>
      <c r="AP58" s="63" t="s">
        <v>62</v>
      </c>
      <c r="AQ58" s="23">
        <f t="shared" si="101"/>
        <v>0</v>
      </c>
      <c r="AR58" s="23">
        <f t="shared" si="102"/>
        <v>0</v>
      </c>
      <c r="AS58" s="7"/>
      <c r="AT58" s="23">
        <f t="shared" si="103"/>
        <v>9</v>
      </c>
      <c r="AU58" s="28"/>
    </row>
    <row r="59" ht="15.75" customHeight="1">
      <c r="A59" s="21">
        <f t="shared" si="91"/>
        <v>6</v>
      </c>
      <c r="B59" s="21" t="s">
        <v>67</v>
      </c>
      <c r="C59" s="6"/>
      <c r="D59" s="35">
        <v>20.5</v>
      </c>
      <c r="E59" s="61"/>
      <c r="F59" s="63">
        <v>80.0</v>
      </c>
      <c r="G59" s="23">
        <v>10.0</v>
      </c>
      <c r="H59" s="23">
        <f t="shared" si="106"/>
        <v>1</v>
      </c>
      <c r="I59" s="7"/>
      <c r="J59" s="63">
        <v>0.0</v>
      </c>
      <c r="K59" s="23">
        <f t="shared" si="108"/>
        <v>0</v>
      </c>
      <c r="L59" s="23">
        <f t="shared" si="92"/>
        <v>1</v>
      </c>
      <c r="M59" s="7"/>
      <c r="N59" s="63"/>
      <c r="O59" s="23"/>
      <c r="P59" s="23" t="str">
        <f t="shared" si="93"/>
        <v/>
      </c>
      <c r="Q59" s="7"/>
      <c r="R59" s="63"/>
      <c r="S59" s="23">
        <f t="shared" si="107"/>
        <v>0</v>
      </c>
      <c r="T59" s="23" t="str">
        <f t="shared" si="94"/>
        <v/>
      </c>
      <c r="U59" s="7"/>
      <c r="V59" s="63" t="s">
        <v>62</v>
      </c>
      <c r="W59" s="23">
        <v>0.0</v>
      </c>
      <c r="X59" s="23">
        <f t="shared" si="95"/>
        <v>0</v>
      </c>
      <c r="Y59" s="7"/>
      <c r="Z59" s="63" t="s">
        <v>62</v>
      </c>
      <c r="AA59" s="23">
        <f>IF(OR(Z59="NT",Z59="SCORE"),0,IF(_xlfn.RANK.AVG(Z59,$Z$54:$Z$64,0)&lt;=10,11-_xlfn.RANK.AVG(Z59,$Z$54:$Z$64,0),0))</f>
        <v>0</v>
      </c>
      <c r="AB59" s="23">
        <f t="shared" si="96"/>
        <v>0</v>
      </c>
      <c r="AC59" s="7"/>
      <c r="AD59" s="63" t="s">
        <v>65</v>
      </c>
      <c r="AE59" s="23">
        <f>IF(OR(AD59="NS", AD59="SCORE"), 0,
   IF(_xlfn.RANK.EQ(AD59, $AD$54:$AD$64, 0)&lt;=10,
      11 - _xlfn.RANK.EQ(AD59, $AD$54:$AD$64, 0),
      0))</f>
        <v>0</v>
      </c>
      <c r="AF59" s="23">
        <f t="shared" si="97"/>
        <v>1</v>
      </c>
      <c r="AG59" s="7"/>
      <c r="AH59" s="63">
        <v>65.0</v>
      </c>
      <c r="AI59" s="23">
        <v>3.0</v>
      </c>
      <c r="AJ59" s="23">
        <f t="shared" si="98"/>
        <v>1</v>
      </c>
      <c r="AK59" s="7"/>
      <c r="AL59" s="63">
        <v>65.0</v>
      </c>
      <c r="AM59" s="23">
        <v>7.5</v>
      </c>
      <c r="AN59" s="23">
        <f t="shared" si="100"/>
        <v>1</v>
      </c>
      <c r="AO59" s="7"/>
      <c r="AP59" s="63" t="s">
        <v>62</v>
      </c>
      <c r="AQ59" s="23">
        <f t="shared" si="101"/>
        <v>0</v>
      </c>
      <c r="AR59" s="23">
        <f t="shared" si="102"/>
        <v>0</v>
      </c>
      <c r="AS59" s="7"/>
      <c r="AT59" s="23">
        <f t="shared" si="103"/>
        <v>5</v>
      </c>
      <c r="AU59" s="28"/>
    </row>
    <row r="60" ht="15.75" customHeight="1">
      <c r="A60" s="21">
        <f t="shared" si="91"/>
        <v>7</v>
      </c>
      <c r="B60" s="21" t="s">
        <v>68</v>
      </c>
      <c r="C60" s="6"/>
      <c r="D60" s="35">
        <v>14.0</v>
      </c>
      <c r="E60" s="61"/>
      <c r="F60" s="63"/>
      <c r="G60" s="23"/>
      <c r="H60" s="23"/>
      <c r="I60" s="7"/>
      <c r="J60" s="63"/>
      <c r="K60" s="23">
        <f t="shared" si="108"/>
        <v>0</v>
      </c>
      <c r="L60" s="23"/>
      <c r="M60" s="7"/>
      <c r="N60" s="63"/>
      <c r="O60" s="23">
        <f>IF(N60=0, 0, IF(_xlfn.RANK.EQ(N60, $N$54:$N$64, 0)&lt;=10, 11 - _xlfn.RANK.EQ(N60, $N$54:$N$64, 0), 0))</f>
        <v>0</v>
      </c>
      <c r="P60" s="23"/>
      <c r="Q60" s="7"/>
      <c r="R60" s="63">
        <v>67.0</v>
      </c>
      <c r="S60" s="23">
        <v>6.0</v>
      </c>
      <c r="T60" s="23">
        <f t="shared" si="94"/>
        <v>1</v>
      </c>
      <c r="U60" s="7"/>
      <c r="V60" s="63" t="s">
        <v>65</v>
      </c>
      <c r="W60" s="23">
        <v>0.0</v>
      </c>
      <c r="X60" s="23">
        <f t="shared" si="95"/>
        <v>1</v>
      </c>
      <c r="Y60" s="7"/>
      <c r="Z60" s="63">
        <v>50.0</v>
      </c>
      <c r="AA60" s="23">
        <v>0.0</v>
      </c>
      <c r="AB60" s="23">
        <f t="shared" si="96"/>
        <v>1</v>
      </c>
      <c r="AC60" s="7"/>
      <c r="AD60" s="63">
        <v>55.0</v>
      </c>
      <c r="AE60" s="23">
        <v>4.0</v>
      </c>
      <c r="AF60" s="23">
        <f t="shared" si="97"/>
        <v>1</v>
      </c>
      <c r="AG60" s="7"/>
      <c r="AH60" s="63">
        <v>66.0</v>
      </c>
      <c r="AI60" s="23">
        <v>4.0</v>
      </c>
      <c r="AJ60" s="23">
        <f t="shared" si="98"/>
        <v>1</v>
      </c>
      <c r="AK60" s="7"/>
      <c r="AL60" s="63" t="s">
        <v>65</v>
      </c>
      <c r="AM60" s="23">
        <f t="shared" ref="AM60:AM64" si="110">IF(OR(AL60="NS",AL60="SCORE"),0,IF(_xlfn.RANK.EQ(AL60,$AL$54:$AL$64,0)&lt;=10,11-_xlfn.RANK.EQ(AL60,$AL$54:$AL$64,0),0))</f>
        <v>0</v>
      </c>
      <c r="AN60" s="23">
        <f t="shared" si="100"/>
        <v>1</v>
      </c>
      <c r="AO60" s="7"/>
      <c r="AP60" s="63" t="s">
        <v>62</v>
      </c>
      <c r="AQ60" s="23">
        <f>IF(OR(AP60="NT", AP60="SCORE"), 0, IF(_xlfn.RANK.EQ(AP60, #REF!, 1)&lt;=10, 11 - _xlfn.RANK.EQ(AP60, #REF!, 1), 0))</f>
        <v>0</v>
      </c>
      <c r="AR60" s="23">
        <f t="shared" si="102"/>
        <v>0</v>
      </c>
      <c r="AS60" s="7"/>
      <c r="AT60" s="23">
        <f t="shared" si="103"/>
        <v>6</v>
      </c>
      <c r="AU60" s="28"/>
    </row>
    <row r="61" ht="15.75" customHeight="1">
      <c r="A61" s="21">
        <f t="shared" si="91"/>
        <v>8</v>
      </c>
      <c r="B61" s="21" t="s">
        <v>49</v>
      </c>
      <c r="C61" s="6"/>
      <c r="D61" s="35">
        <v>13.0</v>
      </c>
      <c r="E61" s="61"/>
      <c r="F61" s="63">
        <v>0.0</v>
      </c>
      <c r="G61" s="23">
        <f>IF(F61=0, 0, IF(_xlfn.RANK.EQ(F61, $F$54:$F$64, 0)&lt;=10, 11 - _xlfn.RANK.EQ(F61, $F$54:$F$64, 0), 0))</f>
        <v>0</v>
      </c>
      <c r="H61" s="23">
        <f>IF(F61="TO", 0, IF(F61&lt;&gt;"", 1, ""))</f>
        <v>1</v>
      </c>
      <c r="I61" s="7"/>
      <c r="J61" s="63">
        <v>0.0</v>
      </c>
      <c r="K61" s="23">
        <f t="shared" si="108"/>
        <v>0</v>
      </c>
      <c r="L61" s="23">
        <f t="shared" ref="L61:L64" si="111">IF(OR(J61="TO", J61="SCORE"), 0, IF(J61&lt;&gt;"", 1, ""))</f>
        <v>1</v>
      </c>
      <c r="M61" s="7"/>
      <c r="N61" s="63"/>
      <c r="O61" s="23"/>
      <c r="P61" s="23" t="str">
        <f t="shared" ref="P61:P64" si="112">IF(OR(N61="TO", N61="SCORE"), 0, IF(N61&lt;&gt;"", 1, ""))</f>
        <v/>
      </c>
      <c r="Q61" s="7"/>
      <c r="R61" s="63">
        <v>0.0</v>
      </c>
      <c r="S61" s="23">
        <f t="shared" ref="S61:S64" si="113">IF(R61=0, 0, IF(_xlfn.RANK.EQ(R61, $R$54:$R$64, 0)&lt;=10, 11 - _xlfn.RANK.EQ(R61, $R$54:$R$64, 0), 0))</f>
        <v>0</v>
      </c>
      <c r="T61" s="23">
        <f t="shared" si="94"/>
        <v>1</v>
      </c>
      <c r="U61" s="7"/>
      <c r="V61" s="63" t="s">
        <v>62</v>
      </c>
      <c r="W61" s="23">
        <v>0.0</v>
      </c>
      <c r="X61" s="23">
        <f t="shared" si="95"/>
        <v>0</v>
      </c>
      <c r="Y61" s="7"/>
      <c r="Z61" s="63">
        <v>58.0</v>
      </c>
      <c r="AA61" s="23">
        <v>6.0</v>
      </c>
      <c r="AB61" s="23">
        <f t="shared" si="96"/>
        <v>1</v>
      </c>
      <c r="AC61" s="7"/>
      <c r="AD61" s="63">
        <v>62.0</v>
      </c>
      <c r="AE61" s="23">
        <v>7.0</v>
      </c>
      <c r="AF61" s="23">
        <f t="shared" si="97"/>
        <v>1</v>
      </c>
      <c r="AG61" s="7"/>
      <c r="AH61" s="63" t="s">
        <v>65</v>
      </c>
      <c r="AI61" s="23">
        <f t="shared" ref="AI61:AI62" si="114">IF(OR(AH61="NS", AH61="SCORE"), 0,
   IF(_xlfn.RANK.EQ(AH61, $AH$54:$AH$64, 0)&lt;=10,
      11 - _xlfn.RANK.EQ(AH61, $AH$54:$AH$64, 0),
      0))</f>
        <v>0</v>
      </c>
      <c r="AJ61" s="23">
        <f t="shared" si="98"/>
        <v>1</v>
      </c>
      <c r="AK61" s="7"/>
      <c r="AL61" s="63" t="s">
        <v>65</v>
      </c>
      <c r="AM61" s="23">
        <f t="shared" si="110"/>
        <v>0</v>
      </c>
      <c r="AN61" s="23">
        <f t="shared" si="100"/>
        <v>1</v>
      </c>
      <c r="AO61" s="7"/>
      <c r="AP61" s="63" t="s">
        <v>62</v>
      </c>
      <c r="AQ61" s="23">
        <f t="shared" ref="AQ61:AQ64" si="115">IF(OR(AP61="NT", AP61="SCORE"), 0, IF(_xlfn.RANK.EQ(AP61, $AP$54:$AP$64, 1)&lt;=10, 11 - _xlfn.RANK.EQ(AP61, $AP$54:$AP$64, 1), 0))</f>
        <v>0</v>
      </c>
      <c r="AR61" s="23">
        <f t="shared" si="102"/>
        <v>0</v>
      </c>
      <c r="AS61" s="7"/>
      <c r="AT61" s="23">
        <f t="shared" si="103"/>
        <v>7</v>
      </c>
      <c r="AU61" s="28"/>
    </row>
    <row r="62" ht="15.75" customHeight="1">
      <c r="A62" s="21">
        <f t="shared" si="91"/>
        <v>9</v>
      </c>
      <c r="B62" s="21" t="s">
        <v>69</v>
      </c>
      <c r="C62" s="6"/>
      <c r="D62" s="35">
        <v>9.0</v>
      </c>
      <c r="E62" s="61"/>
      <c r="F62" s="63"/>
      <c r="G62" s="23"/>
      <c r="H62" s="23"/>
      <c r="I62" s="7"/>
      <c r="J62" s="63">
        <v>0.0</v>
      </c>
      <c r="K62" s="23">
        <f t="shared" si="108"/>
        <v>0</v>
      </c>
      <c r="L62" s="23">
        <f t="shared" si="111"/>
        <v>1</v>
      </c>
      <c r="M62" s="7"/>
      <c r="N62" s="63">
        <v>0.0</v>
      </c>
      <c r="O62" s="23">
        <f t="shared" ref="O62:O64" si="116">IF(N62=0, 0, IF(_xlfn.RANK.EQ(N62, $N$54:$N$64, 0)&lt;=10, 11 - _xlfn.RANK.EQ(N62, $N$54:$N$64, 0), 0))</f>
        <v>0</v>
      </c>
      <c r="P62" s="23">
        <f t="shared" si="112"/>
        <v>1</v>
      </c>
      <c r="Q62" s="7"/>
      <c r="R62" s="63">
        <v>0.0</v>
      </c>
      <c r="S62" s="23">
        <f t="shared" si="113"/>
        <v>0</v>
      </c>
      <c r="T62" s="23">
        <f t="shared" si="94"/>
        <v>1</v>
      </c>
      <c r="U62" s="7"/>
      <c r="V62" s="63">
        <v>71.0</v>
      </c>
      <c r="W62" s="23">
        <v>4.0</v>
      </c>
      <c r="X62" s="23">
        <f t="shared" si="95"/>
        <v>1</v>
      </c>
      <c r="Y62" s="7"/>
      <c r="Z62" s="63" t="s">
        <v>65</v>
      </c>
      <c r="AA62" s="23">
        <f>IF(OR(Z62="NS",Z62="SCORE"),0,IF(_xlfn.RANK.AVG(Z62,$Z$54:$Z$64,0)&lt;=10,11-_xlfn.RANK.AVG(Z62,$Z$54:$Z$64,0),0))</f>
        <v>0</v>
      </c>
      <c r="AB62" s="23">
        <f t="shared" si="96"/>
        <v>1</v>
      </c>
      <c r="AC62" s="7"/>
      <c r="AD62" s="63">
        <v>58.0</v>
      </c>
      <c r="AE62" s="23">
        <v>5.0</v>
      </c>
      <c r="AF62" s="23">
        <f t="shared" si="97"/>
        <v>1</v>
      </c>
      <c r="AG62" s="7"/>
      <c r="AH62" s="63" t="s">
        <v>65</v>
      </c>
      <c r="AI62" s="23">
        <f t="shared" si="114"/>
        <v>0</v>
      </c>
      <c r="AJ62" s="23">
        <f t="shared" si="98"/>
        <v>1</v>
      </c>
      <c r="AK62" s="7"/>
      <c r="AL62" s="63" t="s">
        <v>65</v>
      </c>
      <c r="AM62" s="23">
        <f t="shared" si="110"/>
        <v>0</v>
      </c>
      <c r="AN62" s="23">
        <f t="shared" si="100"/>
        <v>1</v>
      </c>
      <c r="AO62" s="7"/>
      <c r="AP62" s="63" t="s">
        <v>62</v>
      </c>
      <c r="AQ62" s="23">
        <f t="shared" si="115"/>
        <v>0</v>
      </c>
      <c r="AR62" s="23">
        <f t="shared" si="102"/>
        <v>0</v>
      </c>
      <c r="AS62" s="7"/>
      <c r="AT62" s="23">
        <f t="shared" si="103"/>
        <v>8</v>
      </c>
      <c r="AU62" s="28"/>
    </row>
    <row r="63" ht="15.75" customHeight="1">
      <c r="A63" s="21">
        <f t="shared" si="91"/>
        <v>10</v>
      </c>
      <c r="B63" s="21" t="s">
        <v>42</v>
      </c>
      <c r="C63" s="6"/>
      <c r="D63" s="35">
        <v>8.5</v>
      </c>
      <c r="E63" s="61"/>
      <c r="F63" s="63">
        <v>70.0</v>
      </c>
      <c r="G63" s="23">
        <v>6.0</v>
      </c>
      <c r="H63" s="23">
        <f t="shared" ref="H63:H64" si="117">IF(F63="TO", 0, IF(F63&lt;&gt;"", 1, ""))</f>
        <v>1</v>
      </c>
      <c r="I63" s="7"/>
      <c r="J63" s="63">
        <v>0.0</v>
      </c>
      <c r="K63" s="23">
        <f t="shared" si="108"/>
        <v>0</v>
      </c>
      <c r="L63" s="23">
        <f t="shared" si="111"/>
        <v>1</v>
      </c>
      <c r="M63" s="7"/>
      <c r="N63" s="63">
        <v>0.0</v>
      </c>
      <c r="O63" s="23">
        <f t="shared" si="116"/>
        <v>0</v>
      </c>
      <c r="P63" s="23">
        <f t="shared" si="112"/>
        <v>1</v>
      </c>
      <c r="Q63" s="7"/>
      <c r="R63" s="63">
        <v>0.0</v>
      </c>
      <c r="S63" s="23">
        <f t="shared" si="113"/>
        <v>0</v>
      </c>
      <c r="T63" s="23">
        <f t="shared" si="94"/>
        <v>1</v>
      </c>
      <c r="U63" s="7"/>
      <c r="V63" s="63" t="s">
        <v>65</v>
      </c>
      <c r="W63" s="23">
        <v>0.0</v>
      </c>
      <c r="X63" s="23">
        <f t="shared" si="95"/>
        <v>1</v>
      </c>
      <c r="Y63" s="7"/>
      <c r="Z63" s="63">
        <v>55.0</v>
      </c>
      <c r="AA63" s="23">
        <v>2.5</v>
      </c>
      <c r="AB63" s="23">
        <f t="shared" si="96"/>
        <v>1</v>
      </c>
      <c r="AC63" s="7"/>
      <c r="AD63" s="63" t="s">
        <v>62</v>
      </c>
      <c r="AE63" s="23">
        <f t="shared" ref="AE63:AE64" si="118">IF(OR(AD63="NS", AD63="SCORE"), 0,
   IF(_xlfn.RANK.EQ(AD63, $AD$54:$AD$64, 0)&lt;=10,
      11 - _xlfn.RANK.EQ(AD63, $AD$54:$AD$64, 0),
      0))</f>
        <v>0</v>
      </c>
      <c r="AF63" s="23">
        <f t="shared" si="97"/>
        <v>0</v>
      </c>
      <c r="AG63" s="7"/>
      <c r="AH63" s="63">
        <v>61.0</v>
      </c>
      <c r="AI63" s="55">
        <v>0.0</v>
      </c>
      <c r="AJ63" s="23">
        <f t="shared" si="98"/>
        <v>1</v>
      </c>
      <c r="AK63" s="7"/>
      <c r="AL63" s="63" t="s">
        <v>65</v>
      </c>
      <c r="AM63" s="23">
        <f t="shared" si="110"/>
        <v>0</v>
      </c>
      <c r="AN63" s="23">
        <f t="shared" si="100"/>
        <v>1</v>
      </c>
      <c r="AO63" s="7"/>
      <c r="AP63" s="63" t="s">
        <v>62</v>
      </c>
      <c r="AQ63" s="23">
        <f t="shared" si="115"/>
        <v>0</v>
      </c>
      <c r="AR63" s="23">
        <f t="shared" si="102"/>
        <v>0</v>
      </c>
      <c r="AS63" s="7"/>
      <c r="AT63" s="23">
        <f t="shared" si="103"/>
        <v>8</v>
      </c>
      <c r="AU63" s="28"/>
    </row>
    <row r="64" ht="15.75" customHeight="1">
      <c r="A64" s="21">
        <f t="shared" si="91"/>
        <v>11</v>
      </c>
      <c r="B64" s="21" t="s">
        <v>50</v>
      </c>
      <c r="C64" s="6"/>
      <c r="D64" s="35">
        <v>3.0</v>
      </c>
      <c r="E64" s="61"/>
      <c r="F64" s="63">
        <v>0.0</v>
      </c>
      <c r="G64" s="23">
        <f>IF(F64=0, 0, IF(_xlfn.RANK.EQ(F64, $F$54:$F$64, 0)&lt;=10, 11 - _xlfn.RANK.EQ(F64, $F$54:$F$64, 0), 0))</f>
        <v>0</v>
      </c>
      <c r="H64" s="23">
        <f t="shared" si="117"/>
        <v>1</v>
      </c>
      <c r="I64" s="7"/>
      <c r="J64" s="63">
        <v>0.0</v>
      </c>
      <c r="K64" s="23">
        <f t="shared" si="108"/>
        <v>0</v>
      </c>
      <c r="L64" s="23">
        <f t="shared" si="111"/>
        <v>1</v>
      </c>
      <c r="M64" s="7"/>
      <c r="N64" s="63">
        <v>0.0</v>
      </c>
      <c r="O64" s="23">
        <f t="shared" si="116"/>
        <v>0</v>
      </c>
      <c r="P64" s="23">
        <f t="shared" si="112"/>
        <v>1</v>
      </c>
      <c r="Q64" s="7"/>
      <c r="R64" s="63">
        <v>0.0</v>
      </c>
      <c r="S64" s="23">
        <f t="shared" si="113"/>
        <v>0</v>
      </c>
      <c r="T64" s="23">
        <f t="shared" si="94"/>
        <v>1</v>
      </c>
      <c r="U64" s="7"/>
      <c r="V64" s="63">
        <v>70.0</v>
      </c>
      <c r="W64" s="23">
        <v>1.0</v>
      </c>
      <c r="X64" s="23">
        <f t="shared" si="95"/>
        <v>1</v>
      </c>
      <c r="Y64" s="7"/>
      <c r="Z64" s="63">
        <v>54.0</v>
      </c>
      <c r="AA64" s="23">
        <v>1.0</v>
      </c>
      <c r="AB64" s="23">
        <f t="shared" si="96"/>
        <v>1</v>
      </c>
      <c r="AC64" s="7"/>
      <c r="AD64" s="63" t="s">
        <v>65</v>
      </c>
      <c r="AE64" s="23">
        <f t="shared" si="118"/>
        <v>0</v>
      </c>
      <c r="AF64" s="23">
        <f t="shared" si="97"/>
        <v>1</v>
      </c>
      <c r="AG64" s="7"/>
      <c r="AH64" s="63">
        <v>63.0</v>
      </c>
      <c r="AI64" s="23">
        <v>1.0</v>
      </c>
      <c r="AJ64" s="23">
        <f t="shared" si="98"/>
        <v>1</v>
      </c>
      <c r="AK64" s="7"/>
      <c r="AL64" s="63" t="s">
        <v>65</v>
      </c>
      <c r="AM64" s="23">
        <f t="shared" si="110"/>
        <v>0</v>
      </c>
      <c r="AN64" s="23">
        <f t="shared" si="100"/>
        <v>1</v>
      </c>
      <c r="AO64" s="7"/>
      <c r="AP64" s="63" t="s">
        <v>62</v>
      </c>
      <c r="AQ64" s="23">
        <f t="shared" si="115"/>
        <v>0</v>
      </c>
      <c r="AR64" s="23">
        <f t="shared" si="102"/>
        <v>0</v>
      </c>
      <c r="AS64" s="7"/>
      <c r="AT64" s="23">
        <f t="shared" si="103"/>
        <v>9</v>
      </c>
      <c r="AU64" s="28"/>
    </row>
    <row r="65" ht="15.75" customHeight="1">
      <c r="A65" s="48"/>
      <c r="B65" s="48"/>
      <c r="D65" s="64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3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</row>
    <row r="66">
      <c r="A66" s="15"/>
      <c r="B66" s="15" t="s">
        <v>70</v>
      </c>
      <c r="D66" s="65" t="s">
        <v>35</v>
      </c>
      <c r="E66" s="28"/>
      <c r="F66" s="66" t="s">
        <v>71</v>
      </c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</row>
    <row r="67" ht="15.75" customHeight="1">
      <c r="A67" s="21">
        <f t="shared" ref="A67:A100" si="119">ROW(A2)-ROW($A$2)+1</f>
        <v>1</v>
      </c>
      <c r="B67" s="21" t="s">
        <v>41</v>
      </c>
      <c r="D67" s="57">
        <f t="shared" ref="D67:D100" si="120">SUMIF($B$3:$B$50, B67, $D$3:$D$50)</f>
        <v>278</v>
      </c>
      <c r="E67" s="28"/>
      <c r="F67" s="67" t="str">
        <f t="shared" ref="F67:F100" si="121">IF(COUNTIFS($B$5:$B$50,$B67,$AT$5:$AT$50,"&gt;0")&gt;=2,"YES","NO")</f>
        <v>YES</v>
      </c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</row>
    <row r="68" ht="15.75" customHeight="1">
      <c r="A68" s="21">
        <f t="shared" si="119"/>
        <v>2</v>
      </c>
      <c r="B68" s="21" t="s">
        <v>43</v>
      </c>
      <c r="D68" s="57">
        <f t="shared" si="120"/>
        <v>263</v>
      </c>
      <c r="E68" s="28"/>
      <c r="F68" s="67" t="str">
        <f t="shared" si="121"/>
        <v>YES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</row>
    <row r="69" ht="15.75" customHeight="1">
      <c r="A69" s="21">
        <f t="shared" si="119"/>
        <v>3</v>
      </c>
      <c r="B69" s="21" t="s">
        <v>44</v>
      </c>
      <c r="D69" s="57">
        <f t="shared" si="120"/>
        <v>228.5</v>
      </c>
      <c r="E69" s="28"/>
      <c r="F69" s="67" t="str">
        <f t="shared" si="121"/>
        <v>YES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</row>
    <row r="70" ht="15.75" customHeight="1">
      <c r="A70" s="21">
        <f t="shared" si="119"/>
        <v>4</v>
      </c>
      <c r="B70" s="21" t="s">
        <v>39</v>
      </c>
      <c r="D70" s="57">
        <f t="shared" si="120"/>
        <v>173</v>
      </c>
      <c r="E70" s="28"/>
      <c r="F70" s="67" t="str">
        <f t="shared" si="121"/>
        <v>YES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</row>
    <row r="71" ht="15.75" customHeight="1">
      <c r="A71" s="21">
        <f t="shared" si="119"/>
        <v>5</v>
      </c>
      <c r="B71" s="21" t="s">
        <v>47</v>
      </c>
      <c r="D71" s="57">
        <f t="shared" si="120"/>
        <v>159</v>
      </c>
      <c r="E71" s="28"/>
      <c r="F71" s="67" t="str">
        <f t="shared" si="121"/>
        <v>YES</v>
      </c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</row>
    <row r="72" ht="15.75" customHeight="1">
      <c r="A72" s="21">
        <f t="shared" si="119"/>
        <v>6</v>
      </c>
      <c r="B72" s="21" t="s">
        <v>40</v>
      </c>
      <c r="D72" s="57">
        <f t="shared" si="120"/>
        <v>110</v>
      </c>
      <c r="E72" s="28"/>
      <c r="F72" s="67" t="str">
        <f t="shared" si="121"/>
        <v>YES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</row>
    <row r="73" ht="15.75" customHeight="1">
      <c r="A73" s="21">
        <f t="shared" si="119"/>
        <v>7</v>
      </c>
      <c r="B73" s="21" t="s">
        <v>45</v>
      </c>
      <c r="D73" s="57">
        <f t="shared" si="120"/>
        <v>90</v>
      </c>
      <c r="E73" s="28"/>
      <c r="F73" s="67" t="str">
        <f t="shared" si="121"/>
        <v>YES</v>
      </c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</row>
    <row r="74" ht="15.75" customHeight="1">
      <c r="A74" s="21">
        <f t="shared" si="119"/>
        <v>8</v>
      </c>
      <c r="B74" s="21" t="s">
        <v>57</v>
      </c>
      <c r="D74" s="57">
        <f t="shared" si="120"/>
        <v>68</v>
      </c>
      <c r="E74" s="28"/>
      <c r="F74" s="67" t="str">
        <f t="shared" si="121"/>
        <v>YES</v>
      </c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A75" s="21">
        <f t="shared" si="119"/>
        <v>9</v>
      </c>
      <c r="B75" s="21" t="s">
        <v>48</v>
      </c>
      <c r="D75" s="57">
        <f t="shared" si="120"/>
        <v>61</v>
      </c>
      <c r="E75" s="28"/>
      <c r="F75" s="67" t="str">
        <f t="shared" si="121"/>
        <v>YES</v>
      </c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</row>
    <row r="76" ht="15.75" hidden="1" customHeight="1">
      <c r="A76" s="21">
        <f t="shared" si="119"/>
        <v>10</v>
      </c>
      <c r="B76" s="21" t="s">
        <v>42</v>
      </c>
      <c r="D76" s="57">
        <f t="shared" si="120"/>
        <v>52.5</v>
      </c>
      <c r="E76" s="28"/>
      <c r="F76" s="67" t="str">
        <f t="shared" si="121"/>
        <v>NO</v>
      </c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hidden="1" customHeight="1">
      <c r="A77" s="21">
        <f t="shared" si="119"/>
        <v>11</v>
      </c>
      <c r="B77" s="21" t="s">
        <v>54</v>
      </c>
      <c r="D77" s="57">
        <f t="shared" si="120"/>
        <v>37</v>
      </c>
      <c r="E77" s="28"/>
      <c r="F77" s="67" t="str">
        <f t="shared" si="121"/>
        <v>NO</v>
      </c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hidden="1" customHeight="1">
      <c r="A78" s="21">
        <f t="shared" si="119"/>
        <v>12</v>
      </c>
      <c r="B78" s="21" t="s">
        <v>49</v>
      </c>
      <c r="D78" s="57">
        <f t="shared" si="120"/>
        <v>24.5</v>
      </c>
      <c r="E78" s="28"/>
      <c r="F78" s="67" t="str">
        <f t="shared" si="121"/>
        <v>NO</v>
      </c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hidden="1" customHeight="1">
      <c r="A79" s="21">
        <f t="shared" si="119"/>
        <v>13</v>
      </c>
      <c r="B79" s="21" t="s">
        <v>58</v>
      </c>
      <c r="D79" s="57">
        <f t="shared" si="120"/>
        <v>21</v>
      </c>
      <c r="E79" s="28"/>
      <c r="F79" s="67" t="str">
        <f t="shared" si="121"/>
        <v>NO</v>
      </c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hidden="1" customHeight="1">
      <c r="A80" s="21">
        <f t="shared" si="119"/>
        <v>14</v>
      </c>
      <c r="B80" s="21" t="s">
        <v>50</v>
      </c>
      <c r="D80" s="57">
        <f t="shared" si="120"/>
        <v>20</v>
      </c>
      <c r="E80" s="28"/>
      <c r="F80" s="67" t="str">
        <f t="shared" si="121"/>
        <v>NO</v>
      </c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hidden="1" customHeight="1">
      <c r="A81" s="21">
        <f t="shared" si="119"/>
        <v>15</v>
      </c>
      <c r="B81" s="21" t="s">
        <v>60</v>
      </c>
      <c r="D81" s="57">
        <f t="shared" si="120"/>
        <v>10</v>
      </c>
      <c r="E81" s="28"/>
      <c r="F81" s="67" t="str">
        <f t="shared" si="121"/>
        <v>NO</v>
      </c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hidden="1" customHeight="1">
      <c r="A82" s="21">
        <f t="shared" si="119"/>
        <v>16</v>
      </c>
      <c r="B82" s="21" t="s">
        <v>72</v>
      </c>
      <c r="D82" s="57">
        <f t="shared" si="120"/>
        <v>0</v>
      </c>
      <c r="E82" s="28"/>
      <c r="F82" s="67" t="str">
        <f t="shared" si="121"/>
        <v>NO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hidden="1" customHeight="1">
      <c r="A83" s="21">
        <f t="shared" si="119"/>
        <v>17</v>
      </c>
      <c r="B83" s="21" t="s">
        <v>73</v>
      </c>
      <c r="D83" s="57">
        <f t="shared" si="120"/>
        <v>0</v>
      </c>
      <c r="E83" s="28"/>
      <c r="F83" s="67" t="str">
        <f t="shared" si="121"/>
        <v>NO</v>
      </c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hidden="1" customHeight="1">
      <c r="A84" s="21">
        <f t="shared" si="119"/>
        <v>18</v>
      </c>
      <c r="B84" s="21" t="s">
        <v>74</v>
      </c>
      <c r="D84" s="57">
        <f t="shared" si="120"/>
        <v>0</v>
      </c>
      <c r="E84" s="28"/>
      <c r="F84" s="67" t="str">
        <f t="shared" si="121"/>
        <v>NO</v>
      </c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hidden="1" customHeight="1">
      <c r="A85" s="21">
        <f t="shared" si="119"/>
        <v>19</v>
      </c>
      <c r="B85" s="21" t="s">
        <v>75</v>
      </c>
      <c r="D85" s="57">
        <f t="shared" si="120"/>
        <v>0</v>
      </c>
      <c r="E85" s="28"/>
      <c r="F85" s="67" t="str">
        <f t="shared" si="121"/>
        <v>NO</v>
      </c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hidden="1" customHeight="1">
      <c r="A86" s="21">
        <f t="shared" si="119"/>
        <v>20</v>
      </c>
      <c r="B86" s="21" t="s">
        <v>76</v>
      </c>
      <c r="D86" s="57">
        <f t="shared" si="120"/>
        <v>0</v>
      </c>
      <c r="E86" s="28"/>
      <c r="F86" s="67" t="str">
        <f t="shared" si="121"/>
        <v>NO</v>
      </c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hidden="1" customHeight="1">
      <c r="A87" s="21">
        <f t="shared" si="119"/>
        <v>21</v>
      </c>
      <c r="B87" s="21" t="s">
        <v>77</v>
      </c>
      <c r="D87" s="57">
        <f t="shared" si="120"/>
        <v>0</v>
      </c>
      <c r="E87" s="28"/>
      <c r="F87" s="67" t="str">
        <f t="shared" si="121"/>
        <v>NO</v>
      </c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hidden="1" customHeight="1">
      <c r="A88" s="21">
        <f t="shared" si="119"/>
        <v>22</v>
      </c>
      <c r="B88" s="21" t="s">
        <v>78</v>
      </c>
      <c r="D88" s="57">
        <f t="shared" si="120"/>
        <v>0</v>
      </c>
      <c r="E88" s="28"/>
      <c r="F88" s="67" t="str">
        <f t="shared" si="121"/>
        <v>NO</v>
      </c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hidden="1" customHeight="1">
      <c r="A89" s="21">
        <f t="shared" si="119"/>
        <v>23</v>
      </c>
      <c r="B89" s="21" t="s">
        <v>63</v>
      </c>
      <c r="D89" s="57">
        <f t="shared" si="120"/>
        <v>0</v>
      </c>
      <c r="E89" s="28"/>
      <c r="F89" s="67" t="str">
        <f t="shared" si="121"/>
        <v>NO</v>
      </c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hidden="1" customHeight="1">
      <c r="A90" s="21">
        <f t="shared" si="119"/>
        <v>24</v>
      </c>
      <c r="B90" s="21" t="s">
        <v>67</v>
      </c>
      <c r="D90" s="57">
        <f t="shared" si="120"/>
        <v>0</v>
      </c>
      <c r="E90" s="28"/>
      <c r="F90" s="67" t="str">
        <f t="shared" si="121"/>
        <v>NO</v>
      </c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hidden="1" customHeight="1">
      <c r="A91" s="21">
        <f t="shared" si="119"/>
        <v>25</v>
      </c>
      <c r="B91" s="21" t="s">
        <v>64</v>
      </c>
      <c r="D91" s="57">
        <f t="shared" si="120"/>
        <v>0</v>
      </c>
      <c r="E91" s="28"/>
      <c r="F91" s="67" t="str">
        <f t="shared" si="121"/>
        <v>NO</v>
      </c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hidden="1" customHeight="1">
      <c r="A92" s="21">
        <f t="shared" si="119"/>
        <v>26</v>
      </c>
      <c r="B92" s="21" t="s">
        <v>66</v>
      </c>
      <c r="D92" s="57">
        <f t="shared" si="120"/>
        <v>0</v>
      </c>
      <c r="E92" s="28"/>
      <c r="F92" s="67" t="str">
        <f t="shared" si="121"/>
        <v>NO</v>
      </c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hidden="1" customHeight="1">
      <c r="A93" s="21">
        <f t="shared" si="119"/>
        <v>27</v>
      </c>
      <c r="B93" s="21" t="s">
        <v>79</v>
      </c>
      <c r="D93" s="57">
        <f t="shared" si="120"/>
        <v>0</v>
      </c>
      <c r="E93" s="28"/>
      <c r="F93" s="67" t="str">
        <f t="shared" si="121"/>
        <v>NO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hidden="1" customHeight="1">
      <c r="A94" s="21">
        <f t="shared" si="119"/>
        <v>28</v>
      </c>
      <c r="B94" s="21" t="s">
        <v>68</v>
      </c>
      <c r="D94" s="57">
        <f t="shared" si="120"/>
        <v>0</v>
      </c>
      <c r="E94" s="28"/>
      <c r="F94" s="67" t="str">
        <f t="shared" si="121"/>
        <v>NO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hidden="1" customHeight="1">
      <c r="A95" s="21">
        <f t="shared" si="119"/>
        <v>29</v>
      </c>
      <c r="B95" s="21" t="s">
        <v>80</v>
      </c>
      <c r="D95" s="57">
        <f t="shared" si="120"/>
        <v>0</v>
      </c>
      <c r="E95" s="28"/>
      <c r="F95" s="67" t="str">
        <f t="shared" si="121"/>
        <v>NO</v>
      </c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hidden="1" customHeight="1">
      <c r="A96" s="21">
        <f t="shared" si="119"/>
        <v>30</v>
      </c>
      <c r="B96" s="21" t="s">
        <v>69</v>
      </c>
      <c r="D96" s="57">
        <f t="shared" si="120"/>
        <v>0</v>
      </c>
      <c r="E96" s="28"/>
      <c r="F96" s="67" t="str">
        <f t="shared" si="121"/>
        <v>NO</v>
      </c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hidden="1" customHeight="1">
      <c r="A97" s="21">
        <f t="shared" si="119"/>
        <v>31</v>
      </c>
      <c r="B97" s="21" t="s">
        <v>81</v>
      </c>
      <c r="D97" s="57">
        <f t="shared" si="120"/>
        <v>0</v>
      </c>
      <c r="E97" s="28"/>
      <c r="F97" s="67" t="str">
        <f t="shared" si="121"/>
        <v>NO</v>
      </c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hidden="1" customHeight="1">
      <c r="A98" s="21">
        <f t="shared" si="119"/>
        <v>32</v>
      </c>
      <c r="B98" s="21" t="s">
        <v>82</v>
      </c>
      <c r="D98" s="57">
        <f t="shared" si="120"/>
        <v>0</v>
      </c>
      <c r="E98" s="28"/>
      <c r="F98" s="67" t="str">
        <f t="shared" si="121"/>
        <v>NO</v>
      </c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hidden="1" customHeight="1">
      <c r="A99" s="21">
        <f t="shared" si="119"/>
        <v>33</v>
      </c>
      <c r="B99" s="27" t="s">
        <v>83</v>
      </c>
      <c r="D99" s="57">
        <f t="shared" si="120"/>
        <v>0</v>
      </c>
      <c r="E99" s="28"/>
      <c r="F99" s="67" t="str">
        <f t="shared" si="121"/>
        <v>NO</v>
      </c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hidden="1" customHeight="1">
      <c r="A100" s="21">
        <f t="shared" si="119"/>
        <v>34</v>
      </c>
      <c r="B100" s="27" t="s">
        <v>84</v>
      </c>
      <c r="D100" s="57">
        <f t="shared" si="120"/>
        <v>0</v>
      </c>
      <c r="E100" s="28"/>
      <c r="F100" s="67" t="str">
        <f t="shared" si="121"/>
        <v>NO</v>
      </c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68">
        <f>sum(D67:D100)</f>
        <v>1595.5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33"/>
    </row>
  </sheetData>
  <autoFilter ref="$A$66:$BG$100">
    <filterColumn colId="5">
      <filters>
        <filter val="YES"/>
      </filters>
    </filterColumn>
    <sortState ref="A66:BG100">
      <sortCondition descending="1" ref="D66:D100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85</v>
      </c>
      <c r="C1" s="2"/>
      <c r="D1" s="2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48"/>
      <c r="B3" s="48"/>
      <c r="C3" s="22"/>
      <c r="D3" s="35"/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42"/>
      <c r="AT3" s="14" t="s">
        <v>4</v>
      </c>
    </row>
    <row r="4">
      <c r="A4" s="15"/>
      <c r="B4" s="15" t="s">
        <v>86</v>
      </c>
      <c r="C4" s="22"/>
      <c r="D4" s="35"/>
      <c r="E4" s="36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6"/>
      <c r="Z4" s="46" t="s">
        <v>36</v>
      </c>
      <c r="AA4" s="46" t="s">
        <v>37</v>
      </c>
      <c r="AB4" s="46" t="s">
        <v>38</v>
      </c>
      <c r="AC4" s="47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47"/>
      <c r="AT4" s="19" t="s">
        <v>6</v>
      </c>
    </row>
    <row r="5">
      <c r="A5" s="48"/>
      <c r="B5" s="48"/>
      <c r="C5" s="22"/>
      <c r="D5" s="35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>
      <c r="A6" s="50">
        <f t="shared" ref="A6:A8" si="1">ROW(A2)-ROW($A$2)+1</f>
        <v>1</v>
      </c>
      <c r="B6" s="50" t="s">
        <v>87</v>
      </c>
      <c r="C6" s="22"/>
      <c r="D6" s="35">
        <f t="shared" ref="D6:D8" si="2">G6+K6+O6+S6+W6+AA6+AE6+AI6+AM6+AQ6</f>
        <v>30</v>
      </c>
      <c r="E6" s="36"/>
      <c r="F6" s="23" t="s">
        <v>53</v>
      </c>
      <c r="G6" s="23">
        <f t="shared" ref="G6:G7" si="3">IF(OR(F6="NT", F6="TIME"), 0, IF(_xlfn.RANK.EQ(F6, $F$6:$F$7, 1)&lt;=10, 11 - _xlfn.RANK.EQ(F6, $F$6:$F$7, 1), 0))</f>
        <v>0</v>
      </c>
      <c r="H6" s="23">
        <f t="shared" ref="H6:H7" si="4">IF(OR(F6="TO", F6="TIME"), 0, IF(F6&lt;&gt;"", 1, ""))</f>
        <v>1</v>
      </c>
      <c r="I6" s="36"/>
      <c r="J6" s="23">
        <v>6.44</v>
      </c>
      <c r="K6" s="23">
        <f t="shared" ref="K6:K7" si="5">IF(OR(J6="NT", J6="TIME"), 0, IF(_xlfn.RANK.EQ(J6, $J$6:$J$7, 1)&lt;=10, 11 - _xlfn.RANK.EQ(J6, $J$6:$J$7, 1), 0))</f>
        <v>10</v>
      </c>
      <c r="L6" s="23">
        <f t="shared" ref="L6:L7" si="6">IF(OR(J6="TO", J6="TIME"), 0, IF(J6&lt;&gt;"", 1, ""))</f>
        <v>1</v>
      </c>
      <c r="M6" s="36"/>
      <c r="N6" s="23">
        <v>18.96</v>
      </c>
      <c r="O6" s="23">
        <f t="shared" ref="O6:O7" si="7">IF(OR(N6="NT", N6="TIME"), 0, IF(_xlfn.RANK.EQ(N6, $N$6:$N$7, 1)&lt;=10, 11 - _xlfn.RANK.EQ(N6, $N$6:$N$7, 1), 0))</f>
        <v>10</v>
      </c>
      <c r="P6" s="23">
        <f t="shared" ref="P6:P7" si="8">IF(OR(N6="TO", N6="TIME"), 0, IF(N6&lt;&gt;"", 1, ""))</f>
        <v>1</v>
      </c>
      <c r="Q6" s="36"/>
      <c r="R6" s="23">
        <v>7.19</v>
      </c>
      <c r="S6" s="23">
        <f t="shared" ref="S6:S7" si="9">IF(OR(R6="NT", R6="TIME"), 0, IF(_xlfn.RANK.EQ(R6, $R$6:$R$7, 1)&lt;=10, 11 - _xlfn.RANK.EQ(R6, $R$6:$R$7, 1), 0))</f>
        <v>10</v>
      </c>
      <c r="T6" s="23">
        <f t="shared" ref="T6:T7" si="10">IF(OR(R6="TO", R6="TIME"), 0, IF(R6&lt;&gt;"", 1, ""))</f>
        <v>1</v>
      </c>
      <c r="U6" s="36"/>
      <c r="V6" s="23" t="s">
        <v>53</v>
      </c>
      <c r="W6" s="23">
        <f t="shared" ref="W6:W8" si="11">IF(OR(V6="NT", V6="TIME"), 0, IF(_xlfn.RANK.EQ(V6, $V$6:$V$7, 1)&lt;=10, 11 - _xlfn.RANK.EQ(V6, $V$6:$V$7, 1), 0))</f>
        <v>0</v>
      </c>
      <c r="X6" s="23">
        <f t="shared" ref="X6:X8" si="12">IF(OR(V6="TO", V6="TIME"), 0, IF(V6&lt;&gt;"", 1, ""))</f>
        <v>1</v>
      </c>
      <c r="Y6" s="6"/>
      <c r="Z6" s="23" t="s">
        <v>53</v>
      </c>
      <c r="AA6" s="23">
        <f t="shared" ref="AA6:AA8" si="13">IF(OR(Z6="NT", Z6="TIME"), 0, IF(_xlfn.RANK.EQ(Z6, $Z$6:$Z$7, 1)&lt;=10, 11 - _xlfn.RANK.EQ(Z6, $Z$6:$Z$7, 1), 0))</f>
        <v>0</v>
      </c>
      <c r="AB6" s="23">
        <f t="shared" ref="AB6:AB8" si="14">IF(OR(Z6="TO", Z6="TIME"), 0, IF(Z6&lt;&gt;"", 1, ""))</f>
        <v>1</v>
      </c>
      <c r="AC6" s="36"/>
      <c r="AD6" s="23" t="s">
        <v>53</v>
      </c>
      <c r="AE6" s="23">
        <f t="shared" ref="AE6:AE8" si="15">IF(OR(AD6="NT", AD6="TIME"), 0, IF(_xlfn.RANK.EQ(AD6, $AD$6:$AD$7, 1)&lt;=10, 11 - _xlfn.RANK.EQ(AD6, $AD$6:$AD$7, 1), 0))</f>
        <v>0</v>
      </c>
      <c r="AF6" s="23">
        <f t="shared" ref="AF6:AF8" si="16">IF(OR(AD6="TO", AD6="TIME"), 0, IF(AD6&lt;&gt;"", 1, ""))</f>
        <v>1</v>
      </c>
      <c r="AG6" s="36"/>
      <c r="AH6" s="23" t="s">
        <v>53</v>
      </c>
      <c r="AI6" s="23">
        <f t="shared" ref="AI6:AI8" si="17">IF(OR(AH6="NT", AH6="TIME"), 0, IF(_xlfn.RANK.EQ(AH6, $AH$6:$AH$7, 1)&lt;=10, 11 - _xlfn.RANK.EQ(AH6, $AH$6:$AH$7, 1), 0))</f>
        <v>0</v>
      </c>
      <c r="AJ6" s="23">
        <f t="shared" ref="AJ6:AJ8" si="18">IF(OR(AH6="TO", AH6="TIME"), 0, IF(AH6&lt;&gt;"", 1, ""))</f>
        <v>1</v>
      </c>
      <c r="AK6" s="36"/>
      <c r="AL6" s="23" t="s">
        <v>53</v>
      </c>
      <c r="AM6" s="23">
        <f t="shared" ref="AM6:AM8" si="19">IF(OR(AL6="NT", AL6="TIME"), 0, IF(_xlfn.RANK.EQ(AL6, $AL$6:$AL$8, 1)&lt;=10, 11 - _xlfn.RANK.EQ(AL6, $AL$6:$AL$8, 1), 0))</f>
        <v>0</v>
      </c>
      <c r="AN6" s="23">
        <f t="shared" ref="AN6:AN8" si="20">IF(OR(AL6="TO", AL6="TIME"), 0, IF(AL6&lt;&gt;"", 1, ""))</f>
        <v>1</v>
      </c>
      <c r="AO6" s="36"/>
      <c r="AP6" s="23" t="s">
        <v>52</v>
      </c>
      <c r="AQ6" s="23">
        <f>IF(OR(AP6="NT", AP6="TIME"), 0, IF(_xlfn.RANK.EQ(AP6, $AP$6:$AP$8, 1)&lt;=10, 11 - _xlfn.RANK.EQ(AP6, $AP$6:$AP$8, 1), 0))</f>
        <v>0</v>
      </c>
      <c r="AR6" s="23">
        <f t="shared" ref="AR6:AR8" si="21">IF(OR(AP6="TO", AP6="TIME"), 0, IF(AP6&lt;&gt;"", 1, ""))</f>
        <v>0</v>
      </c>
      <c r="AS6" s="36"/>
      <c r="AT6" s="23">
        <f t="shared" ref="AT6:AT8" si="22">AR6+AN6+AJ6+AF6+AB6+X6+T6+P6+L6+H6</f>
        <v>9</v>
      </c>
    </row>
    <row r="7">
      <c r="A7" s="50">
        <f t="shared" si="1"/>
        <v>2</v>
      </c>
      <c r="B7" s="21" t="s">
        <v>88</v>
      </c>
      <c r="C7" s="22"/>
      <c r="D7" s="35">
        <f t="shared" si="2"/>
        <v>0</v>
      </c>
      <c r="E7" s="36"/>
      <c r="F7" s="23" t="s">
        <v>53</v>
      </c>
      <c r="G7" s="23">
        <f t="shared" si="3"/>
        <v>0</v>
      </c>
      <c r="H7" s="23">
        <f t="shared" si="4"/>
        <v>1</v>
      </c>
      <c r="I7" s="36"/>
      <c r="J7" s="23" t="s">
        <v>53</v>
      </c>
      <c r="K7" s="23">
        <f t="shared" si="5"/>
        <v>0</v>
      </c>
      <c r="L7" s="23">
        <f t="shared" si="6"/>
        <v>1</v>
      </c>
      <c r="M7" s="36"/>
      <c r="N7" s="23" t="s">
        <v>53</v>
      </c>
      <c r="O7" s="23">
        <f t="shared" si="7"/>
        <v>0</v>
      </c>
      <c r="P7" s="23">
        <f t="shared" si="8"/>
        <v>1</v>
      </c>
      <c r="Q7" s="36"/>
      <c r="R7" s="23" t="s">
        <v>53</v>
      </c>
      <c r="S7" s="23">
        <f t="shared" si="9"/>
        <v>0</v>
      </c>
      <c r="T7" s="23">
        <f t="shared" si="10"/>
        <v>1</v>
      </c>
      <c r="U7" s="36"/>
      <c r="V7" s="23" t="s">
        <v>53</v>
      </c>
      <c r="W7" s="23">
        <f t="shared" si="11"/>
        <v>0</v>
      </c>
      <c r="X7" s="23">
        <f t="shared" si="12"/>
        <v>1</v>
      </c>
      <c r="Y7" s="6"/>
      <c r="Z7" s="23" t="s">
        <v>53</v>
      </c>
      <c r="AA7" s="23">
        <f t="shared" si="13"/>
        <v>0</v>
      </c>
      <c r="AB7" s="23">
        <f t="shared" si="14"/>
        <v>1</v>
      </c>
      <c r="AC7" s="36"/>
      <c r="AD7" s="23" t="s">
        <v>53</v>
      </c>
      <c r="AE7" s="23">
        <f t="shared" si="15"/>
        <v>0</v>
      </c>
      <c r="AF7" s="23">
        <f t="shared" si="16"/>
        <v>1</v>
      </c>
      <c r="AG7" s="36"/>
      <c r="AH7" s="23" t="s">
        <v>53</v>
      </c>
      <c r="AI7" s="23">
        <f t="shared" si="17"/>
        <v>0</v>
      </c>
      <c r="AJ7" s="23">
        <f t="shared" si="18"/>
        <v>1</v>
      </c>
      <c r="AK7" s="36"/>
      <c r="AL7" s="23" t="s">
        <v>53</v>
      </c>
      <c r="AM7" s="23">
        <f t="shared" si="19"/>
        <v>0</v>
      </c>
      <c r="AN7" s="23">
        <f t="shared" si="20"/>
        <v>1</v>
      </c>
      <c r="AO7" s="36"/>
      <c r="AP7" s="23" t="s">
        <v>52</v>
      </c>
      <c r="AQ7" s="23">
        <f t="shared" ref="AQ7:AQ8" si="23">IF(OR(AP7="NT", AP7="TIME"), 0, IF(_xlfn.RANK.EQ(AP7, $AP$6:$AP$7, 1)&lt;=10, 11 - _xlfn.RANK.EQ(AP7, $AP$6:$AP$7, 1), 0))</f>
        <v>0</v>
      </c>
      <c r="AR7" s="23">
        <f t="shared" si="21"/>
        <v>0</v>
      </c>
      <c r="AS7" s="36"/>
      <c r="AT7" s="23">
        <f t="shared" si="22"/>
        <v>9</v>
      </c>
    </row>
    <row r="8">
      <c r="A8" s="50">
        <f t="shared" si="1"/>
        <v>3</v>
      </c>
      <c r="B8" s="21" t="s">
        <v>89</v>
      </c>
      <c r="C8" s="22"/>
      <c r="D8" s="35">
        <f t="shared" si="2"/>
        <v>0</v>
      </c>
      <c r="E8" s="36"/>
      <c r="F8" s="23"/>
      <c r="G8" s="23"/>
      <c r="H8" s="23"/>
      <c r="I8" s="36"/>
      <c r="J8" s="23"/>
      <c r="K8" s="23"/>
      <c r="L8" s="23"/>
      <c r="M8" s="36"/>
      <c r="N8" s="23"/>
      <c r="O8" s="23"/>
      <c r="P8" s="23"/>
      <c r="Q8" s="36"/>
      <c r="R8" s="23"/>
      <c r="S8" s="23"/>
      <c r="T8" s="23"/>
      <c r="U8" s="36"/>
      <c r="V8" s="23" t="s">
        <v>53</v>
      </c>
      <c r="W8" s="23">
        <f t="shared" si="11"/>
        <v>0</v>
      </c>
      <c r="X8" s="23">
        <f t="shared" si="12"/>
        <v>1</v>
      </c>
      <c r="Y8" s="6"/>
      <c r="Z8" s="23" t="s">
        <v>53</v>
      </c>
      <c r="AA8" s="23">
        <f t="shared" si="13"/>
        <v>0</v>
      </c>
      <c r="AB8" s="23">
        <f t="shared" si="14"/>
        <v>1</v>
      </c>
      <c r="AC8" s="36"/>
      <c r="AD8" s="23" t="s">
        <v>53</v>
      </c>
      <c r="AE8" s="23">
        <f t="shared" si="15"/>
        <v>0</v>
      </c>
      <c r="AF8" s="23">
        <f t="shared" si="16"/>
        <v>1</v>
      </c>
      <c r="AG8" s="36"/>
      <c r="AH8" s="23" t="s">
        <v>53</v>
      </c>
      <c r="AI8" s="23">
        <f t="shared" si="17"/>
        <v>0</v>
      </c>
      <c r="AJ8" s="23">
        <f t="shared" si="18"/>
        <v>1</v>
      </c>
      <c r="AK8" s="36"/>
      <c r="AL8" s="23" t="s">
        <v>53</v>
      </c>
      <c r="AM8" s="23">
        <f t="shared" si="19"/>
        <v>0</v>
      </c>
      <c r="AN8" s="23">
        <f t="shared" si="20"/>
        <v>1</v>
      </c>
      <c r="AO8" s="36"/>
      <c r="AP8" s="23" t="s">
        <v>52</v>
      </c>
      <c r="AQ8" s="23">
        <f t="shared" si="23"/>
        <v>0</v>
      </c>
      <c r="AR8" s="23">
        <f t="shared" si="21"/>
        <v>0</v>
      </c>
      <c r="AS8" s="36"/>
      <c r="AT8" s="23">
        <f t="shared" si="22"/>
        <v>5</v>
      </c>
    </row>
    <row r="9">
      <c r="A9" s="50"/>
      <c r="B9" s="4"/>
      <c r="C9" s="6"/>
      <c r="D9" s="53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6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>
      <c r="A10" s="15"/>
      <c r="B10" s="15" t="s">
        <v>51</v>
      </c>
      <c r="C10" s="6"/>
      <c r="D10" s="53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6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>
      <c r="A11" s="48"/>
      <c r="B11" s="48"/>
      <c r="C11" s="22"/>
      <c r="D11" s="35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</row>
    <row r="12">
      <c r="A12" s="21">
        <f t="shared" ref="A12:A15" si="24">ROW(A2)-ROW($A$2)+1</f>
        <v>1</v>
      </c>
      <c r="B12" s="21" t="s">
        <v>87</v>
      </c>
      <c r="C12" s="22"/>
      <c r="D12" s="35">
        <f t="shared" ref="D12:D15" si="25">G12+K12+O12+S12+W12+AA12+AE12+AI12+AM12+AQ12</f>
        <v>90</v>
      </c>
      <c r="E12" s="36"/>
      <c r="F12" s="23">
        <v>24.47</v>
      </c>
      <c r="G12" s="23">
        <f>IF(F12="NT", 0, IF(_xlfn.RANK.EQ(F12, $F$12:$F$15, 1)&lt;=10, 11 - _xlfn.RANK.EQ(F12, $F$12:$F$15, 1), 0))</f>
        <v>10</v>
      </c>
      <c r="H12" s="23">
        <f>IF(F12="TO", 0, IF(F12&lt;&gt;"", 1, ""))</f>
        <v>1</v>
      </c>
      <c r="I12" s="36"/>
      <c r="J12" s="23">
        <v>14.25</v>
      </c>
      <c r="K12" s="23">
        <f t="shared" ref="K12:K14" si="26">IF(OR(J12="NT", J12="TIME"), 0, IF(_xlfn.RANK.EQ(J12, $J$12:$J$15, 1)&lt;=10, 11 - _xlfn.RANK.EQ(J12, $J$12:$J$15, 1), 0))</f>
        <v>10</v>
      </c>
      <c r="L12" s="23">
        <f t="shared" ref="L12:L15" si="27">IF(OR(J12="TO", J12="TIME"), 0, IF(J12&lt;&gt;"", 1, ""))</f>
        <v>1</v>
      </c>
      <c r="M12" s="36"/>
      <c r="N12" s="23">
        <v>16.06</v>
      </c>
      <c r="O12" s="23">
        <f t="shared" ref="O12:O15" si="28">IF(OR(N12="NT", N12="TIME"), 0, IF(_xlfn.RANK.EQ(N12, $N$12:$N$15, 1)&lt;=10, 11 - _xlfn.RANK.EQ(N12, $N$12:$N$15, 1), 0))</f>
        <v>10</v>
      </c>
      <c r="P12" s="23">
        <f t="shared" ref="P12:P15" si="29">IF(OR(N12="TO", N12="TIME"), 0, IF(N12&lt;&gt;"", 1, ""))</f>
        <v>1</v>
      </c>
      <c r="Q12" s="36"/>
      <c r="R12" s="23">
        <v>15.0</v>
      </c>
      <c r="S12" s="23">
        <f t="shared" ref="S12:S15" si="30">IF(OR(R12="NT", R12="TIME"), 0, IF(_xlfn.RANK.EQ(R12, $R$12:$R$15, 1)&lt;=10, 11 - _xlfn.RANK.EQ(R12, $R$12:$R$15, 1), 0))</f>
        <v>10</v>
      </c>
      <c r="T12" s="23">
        <f t="shared" ref="T12:T15" si="31">IF(OR(R12="TO", R12="TIME"), 0, IF(R12&lt;&gt;"", 1, ""))</f>
        <v>1</v>
      </c>
      <c r="U12" s="36"/>
      <c r="V12" s="23">
        <v>16.97</v>
      </c>
      <c r="W12" s="23">
        <f t="shared" ref="W12:W15" si="32">IF(OR(V12="NT", V12="TIME"), 0, IF(_xlfn.RANK.EQ(V12, $V$12:$V$15, 1)&lt;=10, 11 - _xlfn.RANK.EQ(V12, $V$12:$V$15, 1), 0))</f>
        <v>10</v>
      </c>
      <c r="X12" s="23">
        <f t="shared" ref="X12:X15" si="33">IF(OR(V12="TO", V12="TIME"), 0, IF(V12&lt;&gt;"", 1, ""))</f>
        <v>1</v>
      </c>
      <c r="Y12" s="6"/>
      <c r="Z12" s="23">
        <v>16.44</v>
      </c>
      <c r="AA12" s="23">
        <f t="shared" ref="AA12:AA15" si="34">IF(OR(Z12="NT", Z12="TIME"), 0, IF(_xlfn.RANK.EQ(Z12, $Z$12:$Z$15, 1)&lt;=10, 11 - _xlfn.RANK.EQ(Z12, $Z$12:$Z$15, 1), 0))</f>
        <v>10</v>
      </c>
      <c r="AB12" s="23">
        <f t="shared" ref="AB12:AB15" si="35">IF(OR(Z12="TO", Z12="TIME"), 0, IF(Z12&lt;&gt;"", 1, ""))</f>
        <v>1</v>
      </c>
      <c r="AC12" s="36"/>
      <c r="AD12" s="23">
        <v>14.7</v>
      </c>
      <c r="AE12" s="23">
        <f t="shared" ref="AE12:AE15" si="36">IF(OR(AD12="NT", AD12="TIME"), 0, IF(_xlfn.RANK.EQ(AD12, $AD$12:$AD$15, 1)&lt;=10, 11 - _xlfn.RANK.EQ(AD12, $AD$12:$AD$15, 1), 0))</f>
        <v>10</v>
      </c>
      <c r="AF12" s="23">
        <f t="shared" ref="AF12:AF15" si="37">IF(OR(AD12="TO", AD12="TIME"), 0, IF(AD12&lt;&gt;"", 1, ""))</f>
        <v>1</v>
      </c>
      <c r="AG12" s="36"/>
      <c r="AH12" s="23">
        <v>13.25</v>
      </c>
      <c r="AI12" s="23">
        <f t="shared" ref="AI12:AI15" si="38">IF(OR(AH12="NT", AH12="TIME"), 0, IF(_xlfn.RANK.EQ(AH12, $AH$12:$AH$15, 1)&lt;=10, 11 - _xlfn.RANK.EQ(AH12, $AH$12:$AH$15, 1), 0))</f>
        <v>10</v>
      </c>
      <c r="AJ12" s="23">
        <f t="shared" ref="AJ12:AJ15" si="39">IF(OR(AH12="TO", AH12="TIME"), 0, IF(AH12&lt;&gt;"", 1, ""))</f>
        <v>1</v>
      </c>
      <c r="AK12" s="36"/>
      <c r="AL12" s="23">
        <v>13.03</v>
      </c>
      <c r="AM12" s="23">
        <f t="shared" ref="AM12:AM15" si="40">IF(OR(AL12="NT", AL12="TIME"), 0, IF(_xlfn.RANK.EQ(AL12, $AL$12:$AL$15, 1)&lt;=10, 11 - _xlfn.RANK.EQ(AL12, $AL$12:$AL$15, 1), 0))</f>
        <v>10</v>
      </c>
      <c r="AN12" s="23">
        <f t="shared" ref="AN12:AN15" si="41">IF(OR(AL12="TO", AL12="TIME"), 0, IF(AL12&lt;&gt;"", 1, ""))</f>
        <v>1</v>
      </c>
      <c r="AO12" s="36"/>
      <c r="AP12" s="23" t="s">
        <v>52</v>
      </c>
      <c r="AQ12" s="23">
        <f t="shared" ref="AQ12:AQ15" si="42">IF(OR(AP12="NT", AP12="TIME"), 0, IF(_xlfn.RANK.EQ(AP12, $AP$12:$AP$15, 1)&lt;=10, 11 - _xlfn.RANK.EQ(AP12, $AP$12:$AP$15, 1), 0))</f>
        <v>0</v>
      </c>
      <c r="AR12" s="23">
        <f t="shared" ref="AR12:AR15" si="43">IF(OR(AP12="TO", AP12="TIME"), 0, IF(AP12&lt;&gt;"", 1, ""))</f>
        <v>0</v>
      </c>
      <c r="AS12" s="36"/>
      <c r="AT12" s="23">
        <f t="shared" ref="AT12:AT15" si="44">AR12+AN12+AJ12+AF12+AB12+X12+T12+P12+L12+H12</f>
        <v>9</v>
      </c>
    </row>
    <row r="13">
      <c r="A13" s="21">
        <f t="shared" si="24"/>
        <v>2</v>
      </c>
      <c r="B13" s="21" t="s">
        <v>90</v>
      </c>
      <c r="C13" s="22"/>
      <c r="D13" s="35">
        <f t="shared" si="25"/>
        <v>68</v>
      </c>
      <c r="E13" s="36"/>
      <c r="F13" s="23"/>
      <c r="G13" s="23"/>
      <c r="H13" s="23"/>
      <c r="I13" s="36"/>
      <c r="J13" s="23">
        <v>22.56</v>
      </c>
      <c r="K13" s="23">
        <f t="shared" si="26"/>
        <v>9</v>
      </c>
      <c r="L13" s="23">
        <f t="shared" si="27"/>
        <v>1</v>
      </c>
      <c r="M13" s="36"/>
      <c r="N13" s="23">
        <v>19.62</v>
      </c>
      <c r="O13" s="23">
        <f t="shared" si="28"/>
        <v>9</v>
      </c>
      <c r="P13" s="23">
        <f t="shared" si="29"/>
        <v>1</v>
      </c>
      <c r="Q13" s="36"/>
      <c r="R13" s="23">
        <v>30.06</v>
      </c>
      <c r="S13" s="23">
        <f t="shared" si="30"/>
        <v>8</v>
      </c>
      <c r="T13" s="23">
        <f t="shared" si="31"/>
        <v>1</v>
      </c>
      <c r="U13" s="36"/>
      <c r="V13" s="23">
        <v>21.37</v>
      </c>
      <c r="W13" s="23">
        <f t="shared" si="32"/>
        <v>8</v>
      </c>
      <c r="X13" s="23">
        <f t="shared" si="33"/>
        <v>1</v>
      </c>
      <c r="Y13" s="6"/>
      <c r="Z13" s="23">
        <v>21.62</v>
      </c>
      <c r="AA13" s="23">
        <f t="shared" si="34"/>
        <v>9</v>
      </c>
      <c r="AB13" s="23">
        <f t="shared" si="35"/>
        <v>1</v>
      </c>
      <c r="AC13" s="36"/>
      <c r="AD13" s="23">
        <v>22.78</v>
      </c>
      <c r="AE13" s="23">
        <f t="shared" si="36"/>
        <v>9</v>
      </c>
      <c r="AF13" s="23">
        <f t="shared" si="37"/>
        <v>1</v>
      </c>
      <c r="AG13" s="36"/>
      <c r="AH13" s="23">
        <v>26.25</v>
      </c>
      <c r="AI13" s="23">
        <f t="shared" si="38"/>
        <v>8</v>
      </c>
      <c r="AJ13" s="23">
        <f t="shared" si="39"/>
        <v>1</v>
      </c>
      <c r="AK13" s="36"/>
      <c r="AL13" s="23">
        <v>20.34</v>
      </c>
      <c r="AM13" s="23">
        <f t="shared" si="40"/>
        <v>8</v>
      </c>
      <c r="AN13" s="23">
        <f t="shared" si="41"/>
        <v>1</v>
      </c>
      <c r="AO13" s="36"/>
      <c r="AP13" s="23" t="s">
        <v>52</v>
      </c>
      <c r="AQ13" s="23">
        <f t="shared" si="42"/>
        <v>0</v>
      </c>
      <c r="AR13" s="23">
        <f t="shared" si="43"/>
        <v>0</v>
      </c>
      <c r="AS13" s="36"/>
      <c r="AT13" s="23">
        <f t="shared" si="44"/>
        <v>8</v>
      </c>
    </row>
    <row r="14" ht="15.75" customHeight="1">
      <c r="A14" s="21">
        <f t="shared" si="24"/>
        <v>3</v>
      </c>
      <c r="B14" s="21" t="s">
        <v>88</v>
      </c>
      <c r="C14" s="22"/>
      <c r="D14" s="35">
        <f t="shared" si="25"/>
        <v>59</v>
      </c>
      <c r="E14" s="36"/>
      <c r="F14" s="23" t="s">
        <v>53</v>
      </c>
      <c r="G14" s="23">
        <f>IF(F14="NT", 0, IF(_xlfn.RANK.EQ(F14, $F$12:$F$15, 1)&lt;=10, 11 - _xlfn.RANK.EQ(F14, $F$12:$F$15, 1), 0))</f>
        <v>0</v>
      </c>
      <c r="H14" s="23">
        <f>IF(F14="TO", 0, IF(F14&lt;&gt;"", 1, ""))</f>
        <v>1</v>
      </c>
      <c r="I14" s="36"/>
      <c r="J14" s="23">
        <v>25.75</v>
      </c>
      <c r="K14" s="23">
        <f t="shared" si="26"/>
        <v>8</v>
      </c>
      <c r="L14" s="23">
        <f t="shared" si="27"/>
        <v>1</v>
      </c>
      <c r="M14" s="36"/>
      <c r="N14" s="23">
        <v>26.88</v>
      </c>
      <c r="O14" s="23">
        <f t="shared" si="28"/>
        <v>8</v>
      </c>
      <c r="P14" s="23">
        <f t="shared" si="29"/>
        <v>1</v>
      </c>
      <c r="Q14" s="36"/>
      <c r="R14" s="23">
        <v>22.28</v>
      </c>
      <c r="S14" s="23">
        <f t="shared" si="30"/>
        <v>9</v>
      </c>
      <c r="T14" s="23">
        <f t="shared" si="31"/>
        <v>1</v>
      </c>
      <c r="U14" s="36"/>
      <c r="V14" s="23">
        <v>20.06</v>
      </c>
      <c r="W14" s="23">
        <f t="shared" si="32"/>
        <v>9</v>
      </c>
      <c r="X14" s="23">
        <f t="shared" si="33"/>
        <v>1</v>
      </c>
      <c r="Y14" s="6"/>
      <c r="Z14" s="23" t="s">
        <v>53</v>
      </c>
      <c r="AA14" s="23">
        <f t="shared" si="34"/>
        <v>0</v>
      </c>
      <c r="AB14" s="23">
        <f t="shared" si="35"/>
        <v>1</v>
      </c>
      <c r="AC14" s="36"/>
      <c r="AD14" s="23">
        <v>32.03</v>
      </c>
      <c r="AE14" s="23">
        <f t="shared" si="36"/>
        <v>7</v>
      </c>
      <c r="AF14" s="23">
        <f t="shared" si="37"/>
        <v>1</v>
      </c>
      <c r="AG14" s="36"/>
      <c r="AH14" s="23">
        <v>24.94</v>
      </c>
      <c r="AI14" s="23">
        <f t="shared" si="38"/>
        <v>9</v>
      </c>
      <c r="AJ14" s="23">
        <f t="shared" si="39"/>
        <v>1</v>
      </c>
      <c r="AK14" s="36"/>
      <c r="AL14" s="23">
        <v>17.65</v>
      </c>
      <c r="AM14" s="23">
        <f t="shared" si="40"/>
        <v>9</v>
      </c>
      <c r="AN14" s="23">
        <f t="shared" si="41"/>
        <v>1</v>
      </c>
      <c r="AO14" s="36"/>
      <c r="AP14" s="23" t="s">
        <v>52</v>
      </c>
      <c r="AQ14" s="23">
        <f t="shared" si="42"/>
        <v>0</v>
      </c>
      <c r="AR14" s="23">
        <f t="shared" si="43"/>
        <v>0</v>
      </c>
      <c r="AS14" s="36"/>
      <c r="AT14" s="23">
        <f t="shared" si="44"/>
        <v>9</v>
      </c>
    </row>
    <row r="15" ht="15.75" customHeight="1">
      <c r="A15" s="21">
        <f t="shared" si="24"/>
        <v>4</v>
      </c>
      <c r="B15" s="21" t="s">
        <v>91</v>
      </c>
      <c r="C15" s="22"/>
      <c r="D15" s="35">
        <f t="shared" si="25"/>
        <v>34</v>
      </c>
      <c r="E15" s="36"/>
      <c r="F15" s="23"/>
      <c r="G15" s="23"/>
      <c r="H15" s="23"/>
      <c r="I15" s="36"/>
      <c r="J15" s="23">
        <v>41.78</v>
      </c>
      <c r="K15" s="55">
        <v>5.0</v>
      </c>
      <c r="L15" s="23">
        <f t="shared" si="27"/>
        <v>1</v>
      </c>
      <c r="M15" s="36"/>
      <c r="N15" s="23">
        <v>37.97</v>
      </c>
      <c r="O15" s="23">
        <f t="shared" si="28"/>
        <v>7</v>
      </c>
      <c r="P15" s="23">
        <f t="shared" si="29"/>
        <v>1</v>
      </c>
      <c r="Q15" s="36"/>
      <c r="R15" s="23" t="s">
        <v>53</v>
      </c>
      <c r="S15" s="23">
        <f t="shared" si="30"/>
        <v>0</v>
      </c>
      <c r="T15" s="23">
        <f t="shared" si="31"/>
        <v>1</v>
      </c>
      <c r="U15" s="36"/>
      <c r="V15" s="23">
        <v>34.54</v>
      </c>
      <c r="W15" s="23">
        <f t="shared" si="32"/>
        <v>7</v>
      </c>
      <c r="X15" s="23">
        <f t="shared" si="33"/>
        <v>1</v>
      </c>
      <c r="Y15" s="6"/>
      <c r="Z15" s="23" t="s">
        <v>53</v>
      </c>
      <c r="AA15" s="23">
        <f t="shared" si="34"/>
        <v>0</v>
      </c>
      <c r="AB15" s="23">
        <f t="shared" si="35"/>
        <v>1</v>
      </c>
      <c r="AC15" s="36"/>
      <c r="AD15" s="23">
        <v>26.6</v>
      </c>
      <c r="AE15" s="23">
        <f t="shared" si="36"/>
        <v>8</v>
      </c>
      <c r="AF15" s="23">
        <f t="shared" si="37"/>
        <v>1</v>
      </c>
      <c r="AG15" s="36"/>
      <c r="AH15" s="23" t="s">
        <v>53</v>
      </c>
      <c r="AI15" s="23">
        <f t="shared" si="38"/>
        <v>0</v>
      </c>
      <c r="AJ15" s="23">
        <f t="shared" si="39"/>
        <v>1</v>
      </c>
      <c r="AK15" s="36"/>
      <c r="AL15" s="23">
        <v>38.19</v>
      </c>
      <c r="AM15" s="23">
        <f t="shared" si="40"/>
        <v>7</v>
      </c>
      <c r="AN15" s="23">
        <f t="shared" si="41"/>
        <v>1</v>
      </c>
      <c r="AO15" s="36"/>
      <c r="AP15" s="23" t="s">
        <v>52</v>
      </c>
      <c r="AQ15" s="23">
        <f t="shared" si="42"/>
        <v>0</v>
      </c>
      <c r="AR15" s="23">
        <f t="shared" si="43"/>
        <v>0</v>
      </c>
      <c r="AS15" s="36"/>
      <c r="AT15" s="23">
        <f t="shared" si="44"/>
        <v>8</v>
      </c>
    </row>
    <row r="16" ht="15.75" customHeight="1">
      <c r="A16" s="4"/>
      <c r="B16" s="4"/>
      <c r="C16" s="6"/>
      <c r="D16" s="53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6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</row>
    <row r="17" ht="15.75" customHeight="1">
      <c r="A17" s="4"/>
      <c r="B17" s="4"/>
      <c r="C17" s="6"/>
      <c r="D17" s="53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6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>
      <c r="A18" s="15"/>
      <c r="B18" s="15" t="s">
        <v>92</v>
      </c>
      <c r="C18" s="6"/>
      <c r="D18" s="5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6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ht="15.75" customHeight="1">
      <c r="A19" s="21">
        <f t="shared" ref="A19:A22" si="45">ROW(A2)-ROW($A$2)+1</f>
        <v>1</v>
      </c>
      <c r="B19" s="21" t="s">
        <v>87</v>
      </c>
      <c r="C19" s="6"/>
      <c r="D19" s="35">
        <f t="shared" ref="D19:D24" si="46">G19+K19+O19+S19+W19+AA19+AE19+AI19+AM19+AQ19</f>
        <v>60</v>
      </c>
      <c r="E19" s="7"/>
      <c r="F19" s="56">
        <v>14.28</v>
      </c>
      <c r="G19" s="23">
        <f>IF(F19="NT", 0, IF(_xlfn.RANK.EQ(F19, $F$19:$F$23, 1)&lt;=10, 11 - _xlfn.RANK.EQ(F19, $F$19:$F$23, 1), 0))</f>
        <v>10</v>
      </c>
      <c r="H19" s="23">
        <f>IF(OR(F19="TO", F19="TIME"), 0, IF(F19&lt;&gt;"", 1, ""))</f>
        <v>1</v>
      </c>
      <c r="I19" s="7"/>
      <c r="J19" s="23">
        <v>8.78</v>
      </c>
      <c r="K19" s="23">
        <f>IF(OR(J19="NT", J19="TIME"), 0, IF(_xlfn.RANK.EQ(J19, $J$19:$J$23, 1)&lt;=10, 11 - _xlfn.RANK.EQ(J19, $J$19:$J$23, 1), 0))</f>
        <v>10</v>
      </c>
      <c r="L19" s="23">
        <f>IF(OR(J19="TO", J19="TIME"), 0, IF(J19&lt;&gt;"", 1, ""))</f>
        <v>1</v>
      </c>
      <c r="M19" s="7"/>
      <c r="N19" s="23">
        <v>12.6</v>
      </c>
      <c r="O19" s="23">
        <f>IF(OR(N19="NT", N19="TIME"), 0, IF(_xlfn.RANK.EQ(N19, $N$19:$N$23, 1)&lt;=10, 11 - _xlfn.RANK.EQ(N19, $N$19:$N$23, 1), 0))</f>
        <v>10</v>
      </c>
      <c r="P19" s="23">
        <f>IF(OR(N19="TO", N19="TIME"), 0, IF(N19&lt;&gt;"", 1, ""))</f>
        <v>1</v>
      </c>
      <c r="Q19" s="7"/>
      <c r="R19" s="23" t="s">
        <v>53</v>
      </c>
      <c r="S19" s="23">
        <f t="shared" ref="S19:S22" si="47">IF(OR(R19="NT", R19="TIME"), 0, IF(_xlfn.RANK.EQ(R19, $R$19:$R$23, 1)&lt;=10, 11 - _xlfn.RANK.EQ(R19, $R$19:$R$23, 1), 0))</f>
        <v>0</v>
      </c>
      <c r="T19" s="23">
        <f t="shared" ref="T19:T22" si="48">IF(OR(R19="TO", R19="TIME"), 0, IF(R19&lt;&gt;"", 1, ""))</f>
        <v>1</v>
      </c>
      <c r="U19" s="7"/>
      <c r="V19" s="23" t="s">
        <v>53</v>
      </c>
      <c r="W19" s="23">
        <f t="shared" ref="W19:W22" si="49">IF(OR(V19="NT", V19="TIME"), 0, IF(_xlfn.RANK.EQ(V19, $V$19:$V$23, 1)&lt;=10, 11 - _xlfn.RANK.EQ(V19, $V$19:$V$23, 1), 0))</f>
        <v>0</v>
      </c>
      <c r="X19" s="23">
        <f t="shared" ref="X19:X22" si="50">IF(OR(V19="TO", V19="TIME"), 0, IF(V19&lt;&gt;"", 1, ""))</f>
        <v>1</v>
      </c>
      <c r="Y19" s="6"/>
      <c r="Z19" s="23">
        <v>9.1</v>
      </c>
      <c r="AA19" s="23">
        <f t="shared" ref="AA19:AA22" si="51">IF(OR(Z19="NT", Z19="TIME"), 0, IF(_xlfn.RANK.EQ(Z19, $Z$19:$Z$23, 1)&lt;=10, 11 - _xlfn.RANK.EQ(Z19, $Z$19:$Z$23, 1), 0))</f>
        <v>10</v>
      </c>
      <c r="AB19" s="23">
        <f t="shared" ref="AB19:AB22" si="52">IF(OR(Z19="TO", Z19="TIME"), 0, IF(Z19&lt;&gt;"", 1, ""))</f>
        <v>1</v>
      </c>
      <c r="AC19" s="7"/>
      <c r="AD19" s="23" t="s">
        <v>53</v>
      </c>
      <c r="AE19" s="23">
        <f t="shared" ref="AE19:AE22" si="53">IF(OR(AD19="NT", AD19="TIME"), 0, IF(_xlfn.RANK.EQ(AD19, $AD$19:$AD$23, 1)&lt;=10, 11 - _xlfn.RANK.EQ(AD19, $AD$19:$AD$23, 1), 0))</f>
        <v>0</v>
      </c>
      <c r="AF19" s="23">
        <f t="shared" ref="AF19:AF22" si="54">IF(OR(AD19="TO", AD19="TIME"), 0, IF(AD19&lt;&gt;"", 1, ""))</f>
        <v>1</v>
      </c>
      <c r="AG19" s="7"/>
      <c r="AH19" s="23">
        <v>14.25</v>
      </c>
      <c r="AI19" s="23">
        <f t="shared" ref="AI19:AI22" si="55">IF(OR(AH19="NT", AH19="TIME"), 0, IF(_xlfn.RANK.EQ(AH19, $AH$19:$AH$23, 1)&lt;=10, 11 - _xlfn.RANK.EQ(AH19, $AH$19:$AH$23, 1), 0))</f>
        <v>10</v>
      </c>
      <c r="AJ19" s="23">
        <f t="shared" ref="AJ19:AJ22" si="56">IF(OR(AH19="TO", AH19="TIME"), 0, IF(AH19&lt;&gt;"", 1, ""))</f>
        <v>1</v>
      </c>
      <c r="AK19" s="7"/>
      <c r="AL19" s="23">
        <v>9.06</v>
      </c>
      <c r="AM19" s="23">
        <f t="shared" ref="AM19:AM22" si="57">IF(OR(AL19="NT", AL19="TIME"), 0, IF(_xlfn.RANK.EQ(AL19, $AL$19:$AL$23, 1)&lt;=10, 11 - _xlfn.RANK.EQ(AL19, $AL$19:$AL$23, 1), 0))</f>
        <v>10</v>
      </c>
      <c r="AN19" s="23">
        <f t="shared" ref="AN19:AN22" si="58">IF(OR(AL19="TO", AL19="TIME"), 0, IF(AL19&lt;&gt;"", 1, ""))</f>
        <v>1</v>
      </c>
      <c r="AO19" s="7"/>
      <c r="AP19" s="23" t="s">
        <v>52</v>
      </c>
      <c r="AQ19" s="23">
        <f t="shared" ref="AQ19:AQ22" si="59">IF(OR(AP19="NT", AP19="TIME"), 0, IF(_xlfn.RANK.EQ(AP19, $AP$19:$AP$23, 1)&lt;=10, 11 - _xlfn.RANK.EQ(AP19, $AP$19:$AP$23, 1), 0))</f>
        <v>0</v>
      </c>
      <c r="AR19" s="23">
        <f t="shared" ref="AR19:AR22" si="60">IF(OR(AP19="TO", AP19="TIME"), 0, IF(AP19&lt;&gt;"", 1, ""))</f>
        <v>0</v>
      </c>
      <c r="AS19" s="7"/>
      <c r="AT19" s="23">
        <f t="shared" ref="AT19:AT22" si="61">AR19+AN19+AJ19+AF19+AB19+X19+T19+P19+L19+H19</f>
        <v>9</v>
      </c>
    </row>
    <row r="20" ht="15.75" customHeight="1">
      <c r="A20" s="21">
        <f t="shared" si="45"/>
        <v>2</v>
      </c>
      <c r="B20" s="21" t="s">
        <v>89</v>
      </c>
      <c r="C20" s="6"/>
      <c r="D20" s="35">
        <f t="shared" si="46"/>
        <v>10</v>
      </c>
      <c r="E20" s="7"/>
      <c r="F20" s="56"/>
      <c r="G20" s="23"/>
      <c r="H20" s="23"/>
      <c r="I20" s="7"/>
      <c r="J20" s="23"/>
      <c r="K20" s="23"/>
      <c r="L20" s="23"/>
      <c r="M20" s="7"/>
      <c r="N20" s="23"/>
      <c r="O20" s="23"/>
      <c r="P20" s="23"/>
      <c r="Q20" s="7"/>
      <c r="R20" s="23">
        <v>17.72</v>
      </c>
      <c r="S20" s="23">
        <f t="shared" si="47"/>
        <v>10</v>
      </c>
      <c r="T20" s="23">
        <f t="shared" si="48"/>
        <v>1</v>
      </c>
      <c r="U20" s="7"/>
      <c r="V20" s="23" t="s">
        <v>53</v>
      </c>
      <c r="W20" s="23">
        <f t="shared" si="49"/>
        <v>0</v>
      </c>
      <c r="X20" s="23">
        <f t="shared" si="50"/>
        <v>1</v>
      </c>
      <c r="Y20" s="6"/>
      <c r="Z20" s="23" t="s">
        <v>53</v>
      </c>
      <c r="AA20" s="23">
        <f t="shared" si="51"/>
        <v>0</v>
      </c>
      <c r="AB20" s="23">
        <f t="shared" si="52"/>
        <v>1</v>
      </c>
      <c r="AC20" s="7"/>
      <c r="AD20" s="23" t="s">
        <v>53</v>
      </c>
      <c r="AE20" s="23">
        <f t="shared" si="53"/>
        <v>0</v>
      </c>
      <c r="AF20" s="23">
        <f t="shared" si="54"/>
        <v>1</v>
      </c>
      <c r="AG20" s="7"/>
      <c r="AH20" s="23" t="s">
        <v>53</v>
      </c>
      <c r="AI20" s="23">
        <f t="shared" si="55"/>
        <v>0</v>
      </c>
      <c r="AJ20" s="23">
        <f t="shared" si="56"/>
        <v>1</v>
      </c>
      <c r="AK20" s="7"/>
      <c r="AL20" s="23" t="s">
        <v>53</v>
      </c>
      <c r="AM20" s="23">
        <f t="shared" si="57"/>
        <v>0</v>
      </c>
      <c r="AN20" s="23">
        <f t="shared" si="58"/>
        <v>1</v>
      </c>
      <c r="AO20" s="7"/>
      <c r="AP20" s="23" t="s">
        <v>52</v>
      </c>
      <c r="AQ20" s="23">
        <f t="shared" si="59"/>
        <v>0</v>
      </c>
      <c r="AR20" s="23">
        <f t="shared" si="60"/>
        <v>0</v>
      </c>
      <c r="AS20" s="7"/>
      <c r="AT20" s="23">
        <f t="shared" si="61"/>
        <v>6</v>
      </c>
    </row>
    <row r="21" ht="15.75" customHeight="1">
      <c r="A21" s="21">
        <f t="shared" si="45"/>
        <v>3</v>
      </c>
      <c r="B21" s="21" t="s">
        <v>87</v>
      </c>
      <c r="C21" s="6"/>
      <c r="D21" s="35">
        <f t="shared" si="46"/>
        <v>10</v>
      </c>
      <c r="E21" s="7"/>
      <c r="F21" s="23" t="s">
        <v>53</v>
      </c>
      <c r="G21" s="23">
        <f>IF(F21="NT", 0, IF(_xlfn.RANK.EQ(F21, $F$19:$F$23, 1)&lt;=10, 11 - _xlfn.RANK.EQ(F21, $F$19:$F$23, 1), 0))</f>
        <v>0</v>
      </c>
      <c r="H21" s="23">
        <f t="shared" ref="H21:H22" si="62">IF(OR(F21="TO", F21="TIME"), 0, IF(F21&lt;&gt;"", 1, ""))</f>
        <v>1</v>
      </c>
      <c r="I21" s="7"/>
      <c r="J21" s="23" t="s">
        <v>53</v>
      </c>
      <c r="K21" s="23">
        <f>IF(OR(J21="NT", J21="TIME"), 0, IF(_xlfn.RANK.EQ(J21, $J$19:$J$23, 1)&lt;=10, 11 - _xlfn.RANK.EQ(J21, $J$19:$J$23, 1), 0))</f>
        <v>0</v>
      </c>
      <c r="L21" s="23">
        <f>IF(OR(J21="TO", J21="TIME"), 0, IF(J21&lt;&gt;"", 1, ""))</f>
        <v>1</v>
      </c>
      <c r="M21" s="7"/>
      <c r="N21" s="23" t="s">
        <v>53</v>
      </c>
      <c r="O21" s="23">
        <f t="shared" ref="O21:O22" si="63">IF(OR(N21="NT", N21="TIME"), 0, IF(_xlfn.RANK.EQ(N21, $N$19:$N$23, 1)&lt;=10, 11 - _xlfn.RANK.EQ(N21, $N$19:$N$23, 1), 0))</f>
        <v>0</v>
      </c>
      <c r="P21" s="23">
        <f t="shared" ref="P21:P22" si="64">IF(OR(N21="TO", N21="TIME"), 0, IF(N21&lt;&gt;"", 1, ""))</f>
        <v>1</v>
      </c>
      <c r="Q21" s="7"/>
      <c r="R21" s="23" t="s">
        <v>53</v>
      </c>
      <c r="S21" s="23">
        <f t="shared" si="47"/>
        <v>0</v>
      </c>
      <c r="T21" s="23">
        <f t="shared" si="48"/>
        <v>1</v>
      </c>
      <c r="U21" s="7"/>
      <c r="V21" s="23" t="s">
        <v>53</v>
      </c>
      <c r="W21" s="23">
        <f t="shared" si="49"/>
        <v>0</v>
      </c>
      <c r="X21" s="23">
        <f t="shared" si="50"/>
        <v>1</v>
      </c>
      <c r="Y21" s="6"/>
      <c r="Z21" s="23" t="s">
        <v>53</v>
      </c>
      <c r="AA21" s="23">
        <f t="shared" si="51"/>
        <v>0</v>
      </c>
      <c r="AB21" s="23">
        <f t="shared" si="52"/>
        <v>1</v>
      </c>
      <c r="AC21" s="7"/>
      <c r="AD21" s="23">
        <v>12.38</v>
      </c>
      <c r="AE21" s="23">
        <f t="shared" si="53"/>
        <v>10</v>
      </c>
      <c r="AF21" s="23">
        <f t="shared" si="54"/>
        <v>1</v>
      </c>
      <c r="AG21" s="7"/>
      <c r="AH21" s="23" t="s">
        <v>53</v>
      </c>
      <c r="AI21" s="23">
        <f t="shared" si="55"/>
        <v>0</v>
      </c>
      <c r="AJ21" s="23">
        <f t="shared" si="56"/>
        <v>1</v>
      </c>
      <c r="AK21" s="7"/>
      <c r="AL21" s="23" t="s">
        <v>53</v>
      </c>
      <c r="AM21" s="23">
        <f t="shared" si="57"/>
        <v>0</v>
      </c>
      <c r="AN21" s="23">
        <f t="shared" si="58"/>
        <v>1</v>
      </c>
      <c r="AO21" s="7"/>
      <c r="AP21" s="23" t="s">
        <v>52</v>
      </c>
      <c r="AQ21" s="23">
        <f t="shared" si="59"/>
        <v>0</v>
      </c>
      <c r="AR21" s="23">
        <f t="shared" si="60"/>
        <v>0</v>
      </c>
      <c r="AS21" s="7"/>
      <c r="AT21" s="23">
        <f t="shared" si="61"/>
        <v>9</v>
      </c>
    </row>
    <row r="22" ht="15.75" customHeight="1">
      <c r="A22" s="21">
        <f t="shared" si="45"/>
        <v>4</v>
      </c>
      <c r="B22" s="21" t="s">
        <v>89</v>
      </c>
      <c r="C22" s="6"/>
      <c r="D22" s="35">
        <f t="shared" si="46"/>
        <v>9</v>
      </c>
      <c r="E22" s="7"/>
      <c r="F22" s="23"/>
      <c r="G22" s="23"/>
      <c r="H22" s="23" t="str">
        <f t="shared" si="62"/>
        <v/>
      </c>
      <c r="I22" s="7"/>
      <c r="J22" s="23"/>
      <c r="K22" s="23"/>
      <c r="L22" s="23"/>
      <c r="M22" s="7"/>
      <c r="N22" s="23" t="s">
        <v>53</v>
      </c>
      <c r="O22" s="23">
        <f t="shared" si="63"/>
        <v>0</v>
      </c>
      <c r="P22" s="23">
        <f t="shared" si="64"/>
        <v>1</v>
      </c>
      <c r="Q22" s="7"/>
      <c r="R22" s="23" t="s">
        <v>53</v>
      </c>
      <c r="S22" s="23">
        <f t="shared" si="47"/>
        <v>0</v>
      </c>
      <c r="T22" s="23">
        <f t="shared" si="48"/>
        <v>1</v>
      </c>
      <c r="U22" s="7"/>
      <c r="V22" s="23" t="s">
        <v>52</v>
      </c>
      <c r="W22" s="23">
        <f t="shared" si="49"/>
        <v>0</v>
      </c>
      <c r="X22" s="23">
        <f t="shared" si="50"/>
        <v>0</v>
      </c>
      <c r="Y22" s="6"/>
      <c r="Z22" s="23" t="s">
        <v>52</v>
      </c>
      <c r="AA22" s="23">
        <f t="shared" si="51"/>
        <v>0</v>
      </c>
      <c r="AB22" s="23">
        <f t="shared" si="52"/>
        <v>0</v>
      </c>
      <c r="AC22" s="7"/>
      <c r="AD22" s="23">
        <v>12.78</v>
      </c>
      <c r="AE22" s="23">
        <f t="shared" si="53"/>
        <v>9</v>
      </c>
      <c r="AF22" s="23">
        <f t="shared" si="54"/>
        <v>1</v>
      </c>
      <c r="AG22" s="7"/>
      <c r="AH22" s="23" t="s">
        <v>53</v>
      </c>
      <c r="AI22" s="23">
        <f t="shared" si="55"/>
        <v>0</v>
      </c>
      <c r="AJ22" s="23">
        <f t="shared" si="56"/>
        <v>1</v>
      </c>
      <c r="AK22" s="7"/>
      <c r="AL22" s="23" t="s">
        <v>53</v>
      </c>
      <c r="AM22" s="23">
        <f t="shared" si="57"/>
        <v>0</v>
      </c>
      <c r="AN22" s="23">
        <f t="shared" si="58"/>
        <v>1</v>
      </c>
      <c r="AO22" s="7"/>
      <c r="AP22" s="23" t="s">
        <v>52</v>
      </c>
      <c r="AQ22" s="23">
        <f t="shared" si="59"/>
        <v>0</v>
      </c>
      <c r="AR22" s="23">
        <f t="shared" si="60"/>
        <v>0</v>
      </c>
      <c r="AS22" s="7"/>
      <c r="AT22" s="23">
        <f t="shared" si="61"/>
        <v>5</v>
      </c>
    </row>
    <row r="23" ht="15.75" customHeight="1">
      <c r="A23" s="21"/>
      <c r="B23" s="21"/>
      <c r="C23" s="6"/>
      <c r="D23" s="35">
        <f t="shared" si="46"/>
        <v>0</v>
      </c>
      <c r="E23" s="7"/>
      <c r="F23" s="56"/>
      <c r="G23" s="23"/>
      <c r="H23" s="23"/>
      <c r="I23" s="7"/>
      <c r="J23" s="23"/>
      <c r="K23" s="23"/>
      <c r="L23" s="23"/>
      <c r="M23" s="7"/>
      <c r="N23" s="23"/>
      <c r="O23" s="23"/>
      <c r="P23" s="23"/>
      <c r="Q23" s="7"/>
      <c r="R23" s="23"/>
      <c r="S23" s="23"/>
      <c r="T23" s="23"/>
      <c r="U23" s="7"/>
      <c r="V23" s="23"/>
      <c r="W23" s="23"/>
      <c r="X23" s="23"/>
      <c r="Y23" s="6"/>
      <c r="Z23" s="23"/>
      <c r="AA23" s="23"/>
      <c r="AB23" s="23"/>
      <c r="AC23" s="7"/>
      <c r="AD23" s="23"/>
      <c r="AE23" s="23"/>
      <c r="AF23" s="23"/>
      <c r="AG23" s="7"/>
      <c r="AH23" s="23"/>
      <c r="AI23" s="23"/>
      <c r="AJ23" s="23"/>
      <c r="AK23" s="7"/>
      <c r="AL23" s="23"/>
      <c r="AM23" s="23"/>
      <c r="AN23" s="23"/>
      <c r="AO23" s="7"/>
      <c r="AP23" s="23"/>
      <c r="AQ23" s="23"/>
      <c r="AR23" s="23"/>
      <c r="AS23" s="7"/>
      <c r="AT23" s="23"/>
    </row>
    <row r="24" ht="15.75" customHeight="1">
      <c r="A24" s="21"/>
      <c r="B24" s="21"/>
      <c r="C24" s="6"/>
      <c r="D24" s="35">
        <f t="shared" si="46"/>
        <v>0</v>
      </c>
      <c r="E24" s="7"/>
      <c r="F24" s="56"/>
      <c r="G24" s="23"/>
      <c r="H24" s="23"/>
      <c r="I24" s="7"/>
      <c r="J24" s="23"/>
      <c r="K24" s="23"/>
      <c r="L24" s="23"/>
      <c r="M24" s="7"/>
      <c r="N24" s="23"/>
      <c r="O24" s="23"/>
      <c r="P24" s="23"/>
      <c r="Q24" s="7"/>
      <c r="R24" s="23"/>
      <c r="S24" s="23"/>
      <c r="T24" s="23"/>
      <c r="U24" s="7"/>
      <c r="V24" s="23"/>
      <c r="W24" s="23"/>
      <c r="X24" s="23"/>
      <c r="Y24" s="6"/>
      <c r="Z24" s="23"/>
      <c r="AA24" s="23"/>
      <c r="AB24" s="23"/>
      <c r="AC24" s="7"/>
      <c r="AD24" s="23"/>
      <c r="AE24" s="23"/>
      <c r="AF24" s="23"/>
      <c r="AG24" s="7"/>
      <c r="AH24" s="23"/>
      <c r="AI24" s="23"/>
      <c r="AJ24" s="23"/>
      <c r="AK24" s="7"/>
      <c r="AL24" s="23"/>
      <c r="AM24" s="23"/>
      <c r="AN24" s="23"/>
      <c r="AO24" s="7"/>
      <c r="AP24" s="23"/>
      <c r="AQ24" s="23"/>
      <c r="AR24" s="23"/>
      <c r="AS24" s="7"/>
      <c r="AT24" s="23"/>
    </row>
    <row r="25" ht="15.75" customHeight="1">
      <c r="A25" s="4"/>
      <c r="B25" s="4"/>
      <c r="C25" s="6"/>
      <c r="D25" s="5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6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</row>
    <row r="26" ht="15.75" customHeight="1">
      <c r="D26" s="57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</row>
    <row r="27">
      <c r="A27" s="15"/>
      <c r="B27" s="15" t="s">
        <v>93</v>
      </c>
      <c r="D27" s="57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</row>
    <row r="28" ht="15.75" customHeight="1">
      <c r="A28" s="48"/>
      <c r="B28" s="48"/>
      <c r="C28" s="58"/>
      <c r="D28" s="35"/>
      <c r="E28" s="7"/>
      <c r="F28" s="7"/>
      <c r="G28" s="36"/>
      <c r="H28" s="36"/>
      <c r="I28" s="28"/>
      <c r="J28" s="36"/>
      <c r="K28" s="36"/>
      <c r="L28" s="36"/>
      <c r="M28" s="28"/>
      <c r="N28" s="36"/>
      <c r="O28" s="36"/>
      <c r="P28" s="36"/>
      <c r="Q28" s="28"/>
      <c r="R28" s="36"/>
      <c r="S28" s="36"/>
      <c r="T28" s="36"/>
      <c r="U28" s="28"/>
      <c r="V28" s="36"/>
      <c r="W28" s="36"/>
      <c r="X28" s="36"/>
      <c r="Y28" s="28"/>
      <c r="Z28" s="36"/>
      <c r="AA28" s="36"/>
      <c r="AB28" s="36"/>
      <c r="AC28" s="28"/>
      <c r="AD28" s="36"/>
      <c r="AE28" s="36"/>
      <c r="AF28" s="36"/>
      <c r="AG28" s="28"/>
      <c r="AH28" s="36"/>
      <c r="AI28" s="36"/>
      <c r="AJ28" s="36"/>
      <c r="AK28" s="28"/>
      <c r="AL28" s="36"/>
      <c r="AM28" s="36"/>
      <c r="AN28" s="36"/>
      <c r="AO28" s="28"/>
      <c r="AP28" s="36"/>
      <c r="AQ28" s="36"/>
      <c r="AR28" s="36"/>
      <c r="AS28" s="28"/>
      <c r="AT28" s="36"/>
      <c r="AU28" s="28"/>
    </row>
    <row r="29" ht="15.75" customHeight="1">
      <c r="A29" s="21">
        <f t="shared" ref="A29:A32" si="65">ROW(A2)-ROW($A$2)+1</f>
        <v>1</v>
      </c>
      <c r="B29" s="21" t="s">
        <v>88</v>
      </c>
      <c r="C29" s="58"/>
      <c r="D29" s="35">
        <f t="shared" ref="D29:D32" si="66">G29+K29+O29+S29+W29+AA29+AE29+AI29+AM29+AQ29</f>
        <v>58</v>
      </c>
      <c r="E29" s="7"/>
      <c r="F29" s="56">
        <v>20.41</v>
      </c>
      <c r="G29" s="23">
        <f t="shared" ref="G29:G32" si="67">IF(F29="NT", 0, IF(_xlfn.RANK.EQ(F29, $F$29:$F$32, 1)&lt;=10, 11 - _xlfn.RANK.EQ(F29, $F$29:$F$32, 1), 0))</f>
        <v>10</v>
      </c>
      <c r="H29" s="23">
        <f t="shared" ref="H29:H32" si="68">IF(F29="TO", 0, IF(F29&lt;&gt;"", 1, ""))</f>
        <v>1</v>
      </c>
      <c r="I29" s="28"/>
      <c r="J29" s="23">
        <v>13.88</v>
      </c>
      <c r="K29" s="23">
        <f>IF(OR(J29="NT", J29="TIME"), 0, IF(_xlfn.RANK.EQ(J29, $J$29:$J$32, 1)&lt;=10, 11 - _xlfn.RANK.EQ(J29, $J$29:$J$32, 1), 0))</f>
        <v>10</v>
      </c>
      <c r="L29" s="23">
        <f t="shared" ref="L29:L32" si="69">IF(OR(J29="TO", J29="TIME"), 0, IF(J29&lt;&gt;"", 1, ""))</f>
        <v>1</v>
      </c>
      <c r="M29" s="28"/>
      <c r="N29" s="23" t="s">
        <v>53</v>
      </c>
      <c r="O29" s="23">
        <f t="shared" ref="O29:O32" si="70">IF(OR(N29="NT", N29="TIME"), 0, IF(_xlfn.RANK.EQ(N29, $N$29:$N$32, 1)&lt;=10, 11 - _xlfn.RANK.EQ(N29, $N$29:$N$32, 1), 0))</f>
        <v>0</v>
      </c>
      <c r="P29" s="23">
        <f t="shared" ref="P29:P32" si="71">IF(OR(N29="TO", N29="TIME"), 0, IF(N29&lt;&gt;"", 1, ""))</f>
        <v>1</v>
      </c>
      <c r="Q29" s="28"/>
      <c r="R29" s="23" t="s">
        <v>53</v>
      </c>
      <c r="S29" s="23">
        <f t="shared" ref="S29:S32" si="72">IF(OR(R29="NT", R29="TIME"), 0, IF(_xlfn.RANK.EQ(R29, $R$29:$R$32, 1)&lt;=10, 11 - _xlfn.RANK.EQ(R29, $R$29:$R$32, 1), 0))</f>
        <v>0</v>
      </c>
      <c r="T29" s="23">
        <f t="shared" ref="T29:T32" si="73">IF(OR(R29="TO", R29="TIME"), 0, IF(R29&lt;&gt;"", 1, ""))</f>
        <v>1</v>
      </c>
      <c r="U29" s="28"/>
      <c r="V29" s="23">
        <v>4.22</v>
      </c>
      <c r="W29" s="23">
        <f t="shared" ref="W29:W32" si="74">IF(OR(V29="NT", V29="TIME"), 0, IF(_xlfn.RANK.EQ(V29, $V$29:$V$32, 1)&lt;=10, 11 - _xlfn.RANK.EQ(V29, $V$29:$V$32, 1), 0))</f>
        <v>10</v>
      </c>
      <c r="X29" s="23">
        <f t="shared" ref="X29:X32" si="75">IF(OR(V29="TO", V29="TIME"), 0, IF(V29&lt;&gt;"", 1, ""))</f>
        <v>1</v>
      </c>
      <c r="Y29" s="28"/>
      <c r="Z29" s="23" t="s">
        <v>53</v>
      </c>
      <c r="AA29" s="23">
        <f t="shared" ref="AA29:AA32" si="76">IF(OR(Z29="NT", Z29="TIME"), 0, IF(_xlfn.RANK.EQ(Z29, $Z$29:$Z$32, 1)&lt;=10, 11 - _xlfn.RANK.EQ(Z29, $Z$29:$Z$32, 1), 0))</f>
        <v>0</v>
      </c>
      <c r="AB29" s="23">
        <f t="shared" ref="AB29:AB32" si="77">IF(OR(Z29="TO", Z29="TIME"), 0, IF(Z29&lt;&gt;"", 1, ""))</f>
        <v>1</v>
      </c>
      <c r="AC29" s="28"/>
      <c r="AD29" s="23">
        <v>16.91</v>
      </c>
      <c r="AE29" s="23">
        <f t="shared" ref="AE29:AE31" si="78">IF(OR(AD29="NT", AD29="TIME"), 0, IF(_xlfn.RANK.EQ(AD29, $AD$29:$AD$32, 1)&lt;=10, 11 - _xlfn.RANK.EQ(AD29, $AD$29:$AD$32, 1), 0))</f>
        <v>9</v>
      </c>
      <c r="AF29" s="23">
        <f t="shared" ref="AF29:AF32" si="79">IF(OR(AD29="TO", AD29="TIME"), 0, IF(AD29&lt;&gt;"", 1, ""))</f>
        <v>1</v>
      </c>
      <c r="AG29" s="28"/>
      <c r="AH29" s="23">
        <v>4.16</v>
      </c>
      <c r="AI29" s="23">
        <f t="shared" ref="AI29:AI30" si="80">IF(OR(AH29="NT", AH29="TIME"), 0, IF(_xlfn.RANK.EQ(AH29, $AH$29:$AH$32, 1)&lt;=10, 11 - _xlfn.RANK.EQ(AH29, $AH$29:$AH$32, 1), 0))</f>
        <v>10</v>
      </c>
      <c r="AJ29" s="23">
        <f t="shared" ref="AJ29:AJ32" si="81">IF(OR(AH29="TO", AH29="TIME"), 0, IF(AH29&lt;&gt;"", 1, ""))</f>
        <v>1</v>
      </c>
      <c r="AK29" s="28"/>
      <c r="AL29" s="23">
        <v>15.16</v>
      </c>
      <c r="AM29" s="23">
        <f t="shared" ref="AM29:AM30" si="82">IF(OR(AL29="NT", AL29="TIME"), 0, IF(_xlfn.RANK.EQ(AL29, $AL$29:$AL$32, 1)&lt;=10, 11 - _xlfn.RANK.EQ(AL29, $AL$29:$AL$32, 1), 0))</f>
        <v>9</v>
      </c>
      <c r="AN29" s="23">
        <f t="shared" ref="AN29:AN32" si="83">IF(OR(AL29="TO", AL29="TIME"), 0, IF(AL29&lt;&gt;"", 1, ""))</f>
        <v>1</v>
      </c>
      <c r="AO29" s="28"/>
      <c r="AP29" s="23" t="s">
        <v>52</v>
      </c>
      <c r="AQ29" s="23">
        <f t="shared" ref="AQ29:AQ32" si="84">IF(OR(AP29="NT", AP29="TIME"), 0, IF(_xlfn.RANK.EQ(AP29, $AP$29:$AP$32, 1)&lt;=10, 11 - _xlfn.RANK.EQ(AP29, $AP$29:$AP$32, 1), 0))</f>
        <v>0</v>
      </c>
      <c r="AR29" s="23">
        <f t="shared" ref="AR29:AR32" si="85">IF(OR(AP29="TO", AP29="TIME"), 0, IF(AP29&lt;&gt;"", 1, ""))</f>
        <v>0</v>
      </c>
      <c r="AS29" s="28"/>
      <c r="AT29" s="23">
        <f t="shared" ref="AT29:AT32" si="86">AR29+AN29+AJ29+AF29+AB29+X29+T29+P29+L29+H29</f>
        <v>9</v>
      </c>
      <c r="AU29" s="28"/>
    </row>
    <row r="30" ht="15.75" customHeight="1">
      <c r="A30" s="21">
        <f t="shared" si="65"/>
        <v>2</v>
      </c>
      <c r="B30" s="21" t="s">
        <v>94</v>
      </c>
      <c r="C30" s="58"/>
      <c r="D30" s="35">
        <f t="shared" si="66"/>
        <v>54</v>
      </c>
      <c r="E30" s="7"/>
      <c r="F30" s="56" t="s">
        <v>53</v>
      </c>
      <c r="G30" s="23">
        <f t="shared" si="67"/>
        <v>0</v>
      </c>
      <c r="H30" s="23">
        <f t="shared" si="68"/>
        <v>1</v>
      </c>
      <c r="I30" s="28"/>
      <c r="J30" s="23">
        <v>14.0</v>
      </c>
      <c r="K30" s="55">
        <v>8.0</v>
      </c>
      <c r="L30" s="23">
        <f t="shared" si="69"/>
        <v>1</v>
      </c>
      <c r="M30" s="28"/>
      <c r="N30" s="23">
        <v>18.56</v>
      </c>
      <c r="O30" s="23">
        <f t="shared" si="70"/>
        <v>9</v>
      </c>
      <c r="P30" s="23">
        <f t="shared" si="71"/>
        <v>1</v>
      </c>
      <c r="Q30" s="28"/>
      <c r="R30" s="23" t="s">
        <v>52</v>
      </c>
      <c r="S30" s="23">
        <f t="shared" si="72"/>
        <v>0</v>
      </c>
      <c r="T30" s="23">
        <f t="shared" si="73"/>
        <v>0</v>
      </c>
      <c r="U30" s="28"/>
      <c r="V30" s="23">
        <v>22.34</v>
      </c>
      <c r="W30" s="23">
        <f t="shared" si="74"/>
        <v>9</v>
      </c>
      <c r="X30" s="23">
        <f t="shared" si="75"/>
        <v>1</v>
      </c>
      <c r="Y30" s="28"/>
      <c r="Z30" s="23">
        <v>27.94</v>
      </c>
      <c r="AA30" s="23">
        <f t="shared" si="76"/>
        <v>8</v>
      </c>
      <c r="AB30" s="23">
        <f t="shared" si="77"/>
        <v>1</v>
      </c>
      <c r="AC30" s="28"/>
      <c r="AD30" s="23">
        <v>9.62</v>
      </c>
      <c r="AE30" s="23">
        <f t="shared" si="78"/>
        <v>10</v>
      </c>
      <c r="AF30" s="23">
        <f t="shared" si="79"/>
        <v>1</v>
      </c>
      <c r="AG30" s="28"/>
      <c r="AH30" s="23" t="s">
        <v>53</v>
      </c>
      <c r="AI30" s="23">
        <f t="shared" si="80"/>
        <v>0</v>
      </c>
      <c r="AJ30" s="23">
        <f t="shared" si="81"/>
        <v>1</v>
      </c>
      <c r="AK30" s="28"/>
      <c r="AL30" s="23">
        <v>6.56</v>
      </c>
      <c r="AM30" s="23">
        <f t="shared" si="82"/>
        <v>10</v>
      </c>
      <c r="AN30" s="23">
        <f t="shared" si="83"/>
        <v>1</v>
      </c>
      <c r="AO30" s="28"/>
      <c r="AP30" s="23" t="s">
        <v>52</v>
      </c>
      <c r="AQ30" s="23">
        <f t="shared" si="84"/>
        <v>0</v>
      </c>
      <c r="AR30" s="23">
        <f t="shared" si="85"/>
        <v>0</v>
      </c>
      <c r="AS30" s="28"/>
      <c r="AT30" s="23">
        <f t="shared" si="86"/>
        <v>8</v>
      </c>
      <c r="AU30" s="28"/>
    </row>
    <row r="31" ht="15.75" customHeight="1">
      <c r="A31" s="21">
        <f t="shared" si="65"/>
        <v>3</v>
      </c>
      <c r="B31" s="21" t="s">
        <v>95</v>
      </c>
      <c r="C31" s="58"/>
      <c r="D31" s="35">
        <f t="shared" si="66"/>
        <v>41</v>
      </c>
      <c r="E31" s="7"/>
      <c r="F31" s="56" t="s">
        <v>53</v>
      </c>
      <c r="G31" s="23">
        <f t="shared" si="67"/>
        <v>0</v>
      </c>
      <c r="H31" s="23">
        <f t="shared" si="68"/>
        <v>1</v>
      </c>
      <c r="I31" s="28"/>
      <c r="J31" s="23" t="s">
        <v>59</v>
      </c>
      <c r="K31" s="23">
        <v>0.0</v>
      </c>
      <c r="L31" s="23">
        <f t="shared" si="69"/>
        <v>0</v>
      </c>
      <c r="M31" s="28"/>
      <c r="N31" s="23">
        <v>18.13</v>
      </c>
      <c r="O31" s="23">
        <f t="shared" si="70"/>
        <v>10</v>
      </c>
      <c r="P31" s="23">
        <f t="shared" si="71"/>
        <v>1</v>
      </c>
      <c r="Q31" s="28"/>
      <c r="R31" s="23" t="s">
        <v>53</v>
      </c>
      <c r="S31" s="23">
        <f t="shared" si="72"/>
        <v>0</v>
      </c>
      <c r="T31" s="23">
        <f t="shared" si="73"/>
        <v>1</v>
      </c>
      <c r="U31" s="28"/>
      <c r="V31" s="23" t="s">
        <v>53</v>
      </c>
      <c r="W31" s="23">
        <f t="shared" si="74"/>
        <v>0</v>
      </c>
      <c r="X31" s="23">
        <f t="shared" si="75"/>
        <v>1</v>
      </c>
      <c r="Y31" s="28"/>
      <c r="Z31" s="23">
        <v>15.78</v>
      </c>
      <c r="AA31" s="23">
        <f t="shared" si="76"/>
        <v>10</v>
      </c>
      <c r="AB31" s="23">
        <f t="shared" si="77"/>
        <v>1</v>
      </c>
      <c r="AC31" s="28"/>
      <c r="AD31" s="23">
        <v>21.44</v>
      </c>
      <c r="AE31" s="23">
        <f t="shared" si="78"/>
        <v>8</v>
      </c>
      <c r="AF31" s="23">
        <f t="shared" si="79"/>
        <v>1</v>
      </c>
      <c r="AG31" s="28"/>
      <c r="AH31" s="23">
        <v>38.5</v>
      </c>
      <c r="AI31" s="55">
        <v>6.0</v>
      </c>
      <c r="AJ31" s="23">
        <f t="shared" si="81"/>
        <v>1</v>
      </c>
      <c r="AK31" s="28"/>
      <c r="AL31" s="23">
        <v>38.97</v>
      </c>
      <c r="AM31" s="55">
        <v>7.0</v>
      </c>
      <c r="AN31" s="23">
        <f t="shared" si="83"/>
        <v>1</v>
      </c>
      <c r="AO31" s="28"/>
      <c r="AP31" s="23" t="s">
        <v>52</v>
      </c>
      <c r="AQ31" s="23">
        <f t="shared" si="84"/>
        <v>0</v>
      </c>
      <c r="AR31" s="23">
        <f t="shared" si="85"/>
        <v>0</v>
      </c>
      <c r="AS31" s="28"/>
      <c r="AT31" s="23">
        <f t="shared" si="86"/>
        <v>8</v>
      </c>
      <c r="AU31" s="28"/>
    </row>
    <row r="32" ht="15.75" customHeight="1">
      <c r="A32" s="21">
        <f t="shared" si="65"/>
        <v>4</v>
      </c>
      <c r="B32" s="21" t="s">
        <v>96</v>
      </c>
      <c r="C32" s="58"/>
      <c r="D32" s="35">
        <f t="shared" si="66"/>
        <v>30</v>
      </c>
      <c r="E32" s="7"/>
      <c r="F32" s="56" t="s">
        <v>53</v>
      </c>
      <c r="G32" s="23">
        <f t="shared" si="67"/>
        <v>0</v>
      </c>
      <c r="H32" s="23">
        <f t="shared" si="68"/>
        <v>1</v>
      </c>
      <c r="I32" s="28"/>
      <c r="J32" s="23" t="s">
        <v>53</v>
      </c>
      <c r="K32" s="23">
        <f>IF(OR(J32="NT", J32="TIME"), 0, IF(_xlfn.RANK.EQ(J32, $J$29:$J$32, 1)&lt;=10, 11 - _xlfn.RANK.EQ(J32, $J$29:$J$32, 1), 0))</f>
        <v>0</v>
      </c>
      <c r="L32" s="23">
        <f t="shared" si="69"/>
        <v>1</v>
      </c>
      <c r="M32" s="28"/>
      <c r="N32" s="23">
        <v>25.72</v>
      </c>
      <c r="O32" s="23">
        <f t="shared" si="70"/>
        <v>8</v>
      </c>
      <c r="P32" s="23">
        <f t="shared" si="71"/>
        <v>1</v>
      </c>
      <c r="Q32" s="28"/>
      <c r="R32" s="23" t="s">
        <v>53</v>
      </c>
      <c r="S32" s="23">
        <f t="shared" si="72"/>
        <v>0</v>
      </c>
      <c r="T32" s="23">
        <f t="shared" si="73"/>
        <v>1</v>
      </c>
      <c r="U32" s="28"/>
      <c r="V32" s="23" t="s">
        <v>53</v>
      </c>
      <c r="W32" s="23">
        <f t="shared" si="74"/>
        <v>0</v>
      </c>
      <c r="X32" s="23">
        <f t="shared" si="75"/>
        <v>1</v>
      </c>
      <c r="Y32" s="28"/>
      <c r="Z32" s="23">
        <v>23.65</v>
      </c>
      <c r="AA32" s="23">
        <f t="shared" si="76"/>
        <v>9</v>
      </c>
      <c r="AB32" s="23">
        <f t="shared" si="77"/>
        <v>1</v>
      </c>
      <c r="AC32" s="28"/>
      <c r="AD32" s="23">
        <v>39.28</v>
      </c>
      <c r="AE32" s="55">
        <v>4.0</v>
      </c>
      <c r="AF32" s="23">
        <f t="shared" si="79"/>
        <v>1</v>
      </c>
      <c r="AG32" s="28"/>
      <c r="AH32" s="23">
        <v>15.28</v>
      </c>
      <c r="AI32" s="23">
        <f>IF(OR(AH32="NT", AH32="TIME"), 0, IF(_xlfn.RANK.EQ(AH32, $AH$29:$AH$32, 1)&lt;=10, 11 - _xlfn.RANK.EQ(AH32, $AH$29:$AH$32, 1), 0))</f>
        <v>9</v>
      </c>
      <c r="AJ32" s="23">
        <f t="shared" si="81"/>
        <v>1</v>
      </c>
      <c r="AK32" s="28"/>
      <c r="AL32" s="23" t="s">
        <v>53</v>
      </c>
      <c r="AM32" s="23">
        <f>IF(OR(AL32="NT", AL32="TIME"), 0, IF(_xlfn.RANK.EQ(AL32, $AL$29:$AL$32, 1)&lt;=10, 11 - _xlfn.RANK.EQ(AL32, $AL$29:$AL$32, 1), 0))</f>
        <v>0</v>
      </c>
      <c r="AN32" s="23">
        <f t="shared" si="83"/>
        <v>1</v>
      </c>
      <c r="AO32" s="28"/>
      <c r="AP32" s="23" t="s">
        <v>52</v>
      </c>
      <c r="AQ32" s="23">
        <f t="shared" si="84"/>
        <v>0</v>
      </c>
      <c r="AR32" s="23">
        <f t="shared" si="85"/>
        <v>0</v>
      </c>
      <c r="AS32" s="28"/>
      <c r="AT32" s="23">
        <f t="shared" si="86"/>
        <v>9</v>
      </c>
      <c r="AU32" s="28"/>
    </row>
    <row r="33" ht="15.75" customHeight="1">
      <c r="A33" s="48"/>
      <c r="B33" s="48"/>
      <c r="D33" s="57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</row>
    <row r="34">
      <c r="A34" s="15"/>
      <c r="B34" s="15" t="s">
        <v>97</v>
      </c>
      <c r="D34" s="57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</row>
    <row r="35" ht="15.75" customHeight="1">
      <c r="A35" s="48"/>
      <c r="B35" s="48"/>
      <c r="C35" s="58"/>
      <c r="D35" s="35"/>
      <c r="E35" s="7"/>
      <c r="F35" s="7"/>
      <c r="G35" s="36"/>
      <c r="H35" s="36"/>
      <c r="I35" s="28"/>
      <c r="J35" s="36"/>
      <c r="K35" s="36"/>
      <c r="L35" s="36"/>
      <c r="M35" s="28"/>
      <c r="N35" s="36"/>
      <c r="O35" s="36"/>
      <c r="P35" s="36"/>
      <c r="Q35" s="28"/>
      <c r="R35" s="36"/>
      <c r="S35" s="36"/>
      <c r="T35" s="36"/>
      <c r="U35" s="28"/>
      <c r="V35" s="36"/>
      <c r="W35" s="36"/>
      <c r="X35" s="36"/>
      <c r="Y35" s="28"/>
      <c r="Z35" s="36"/>
      <c r="AA35" s="36"/>
      <c r="AB35" s="36"/>
      <c r="AC35" s="28"/>
      <c r="AD35" s="36"/>
      <c r="AE35" s="36"/>
      <c r="AF35" s="36"/>
      <c r="AG35" s="28"/>
      <c r="AH35" s="36"/>
      <c r="AI35" s="36"/>
      <c r="AJ35" s="36"/>
      <c r="AK35" s="28"/>
      <c r="AL35" s="36"/>
      <c r="AM35" s="36"/>
      <c r="AN35" s="36"/>
      <c r="AO35" s="28"/>
      <c r="AP35" s="36"/>
      <c r="AQ35" s="36"/>
      <c r="AR35" s="36"/>
      <c r="AS35" s="28"/>
      <c r="AT35" s="36"/>
      <c r="AU35" s="28"/>
    </row>
    <row r="36" ht="15.75" customHeight="1">
      <c r="A36" s="20">
        <v>1.0</v>
      </c>
      <c r="B36" s="21" t="s">
        <v>91</v>
      </c>
      <c r="C36" s="58"/>
      <c r="D36" s="35">
        <f t="shared" ref="D36:D40" si="87">G36+K36+O36+S36+W36+AA36+AE36+AI36+AM36+AQ36</f>
        <v>17</v>
      </c>
      <c r="E36" s="7"/>
      <c r="F36" s="56">
        <v>88.0</v>
      </c>
      <c r="G36" s="23">
        <f t="shared" ref="G36:G40" si="88">IF(F36="NT", 0, IF(_xlfn.RANK.EQ(F36, $F$36:$F$40, 1)&lt;=10, 11 - _xlfn.RANK.EQ(F36, $F$36:$F$40, 1), 0))</f>
        <v>10</v>
      </c>
      <c r="H36" s="23">
        <f t="shared" ref="H36:H40" si="89">IF(F36="TO", 0, IF(F36&lt;&gt;"", 1, ""))</f>
        <v>1</v>
      </c>
      <c r="I36" s="28"/>
      <c r="J36" s="23" t="s">
        <v>53</v>
      </c>
      <c r="K36" s="23">
        <f t="shared" ref="K36:K40" si="90">IF(OR(J36="NT", J36="SCORE"), 0, IF(_xlfn.RANK.EQ(J36, $J$36:$J$40, 1)&lt;=10, 11 - _xlfn.RANK.EQ(J36, $J$36:$J$40, 1), 0))</f>
        <v>0</v>
      </c>
      <c r="L36" s="23">
        <f t="shared" ref="L36:L40" si="91">IF(OR(J36="TO", J36="SCORE"), 0, IF(J36&lt;&gt;"", 1, ""))</f>
        <v>1</v>
      </c>
      <c r="M36" s="28"/>
      <c r="N36" s="23" t="s">
        <v>65</v>
      </c>
      <c r="O36" s="23">
        <f t="shared" ref="O36:O40" si="92">IF(OR(N36="NS", N36="SCORE"), 0, IF(_xlfn.RANK.EQ(N36, $N$36:$N$40, 1)&lt;=10, 11 - _xlfn.RANK.EQ(N36, $N$36:$N$40, 1), 0))</f>
        <v>0</v>
      </c>
      <c r="P36" s="23">
        <f t="shared" ref="P36:P40" si="93">IF(OR(N36="TO", N36="SCORE"), 0, IF(N36&lt;&gt;"", 1, ""))</f>
        <v>1</v>
      </c>
      <c r="Q36" s="28"/>
      <c r="R36" s="23" t="s">
        <v>65</v>
      </c>
      <c r="S36" s="23">
        <f t="shared" ref="S36:S40" si="94">IF(OR(R36="Ns", R36="SCORE"), 0, IF(_xlfn.RANK.EQ(R36, $R$36:$R$40, 1)&lt;=10, 11 - _xlfn.RANK.EQ(R36, $R$36:$R$40, 1), 0))</f>
        <v>0</v>
      </c>
      <c r="T36" s="23">
        <f t="shared" ref="T36:T40" si="95">IF(OR(R36="TO", R36="SCORE"), 0, IF(R36&lt;&gt;"", 1, ""))</f>
        <v>1</v>
      </c>
      <c r="U36" s="28"/>
      <c r="V36" s="23" t="s">
        <v>65</v>
      </c>
      <c r="W36" s="23">
        <f t="shared" ref="W36:W40" si="96">IF(OR(V36="NS", V36="SCORE"), 0, IF(_xlfn.RANK.EQ(V36, $V$36:$V$40, 1)&lt;=10, 11 - _xlfn.RANK.EQ(V36, $V$36:$V$422, 1), 0))</f>
        <v>0</v>
      </c>
      <c r="X36" s="23">
        <f t="shared" ref="X36:X40" si="97">IF(OR(V36="TO", V36="SCORE"), 0, IF(V36&lt;&gt;"", 1, ""))</f>
        <v>1</v>
      </c>
      <c r="Y36" s="28"/>
      <c r="Z36" s="23" t="s">
        <v>65</v>
      </c>
      <c r="AA36" s="23">
        <f t="shared" ref="AA36:AA40" si="98">IF(OR(Z36="Ns", Z36="SCORE"), 0, IF(_xlfn.RANK.EQ(Z36, $Z$36:$Z$40, 1)&lt;=10, 11 - _xlfn.RANK.EQ(Z36, $Z$36:$Z$40, 1), 0))</f>
        <v>0</v>
      </c>
      <c r="AB36" s="23">
        <f t="shared" ref="AB36:AB40" si="99">IF(OR(Z36="TO", Z36="SCORE"), 0, IF(Z36&lt;&gt;"", 1, ""))</f>
        <v>1</v>
      </c>
      <c r="AC36" s="28"/>
      <c r="AD36" s="23" t="s">
        <v>65</v>
      </c>
      <c r="AE36" s="23">
        <f t="shared" ref="AE36:AE40" si="100">IF(OR(AD36="Ns", AD36="SCORE"), 0, IF(_xlfn.RANK.EQ(AD36, $AD$36:$AD$40, 1)&lt;=10, 11 - _xlfn.RANK.EQ(AD36, $AD$36:$AD$40, 1), 0))</f>
        <v>0</v>
      </c>
      <c r="AF36" s="23">
        <f t="shared" ref="AF36:AF40" si="101">IF(OR(AD36="TO", AD36="SCORE"), 0, IF(AD36&lt;&gt;"", 1, ""))</f>
        <v>1</v>
      </c>
      <c r="AG36" s="28"/>
      <c r="AH36" s="23" t="s">
        <v>65</v>
      </c>
      <c r="AI36" s="23">
        <f t="shared" ref="AI36:AI40" si="102">IF(OR(AH36="NS", AH36="SCORE"), 0, IF(_xlfn.RANK.EQ(AH36, $AH$36:$AH$40, 1)&lt;=10, 11 - _xlfn.RANK.EQ(AH36, $AH$36:$AH$40, 1), 0))</f>
        <v>0</v>
      </c>
      <c r="AJ36" s="23">
        <f t="shared" ref="AJ36:AJ40" si="103">IF(OR(AH36="TO", AH36="SCORE"), 0, IF(AH36&lt;&gt;"", 1, ""))</f>
        <v>1</v>
      </c>
      <c r="AK36" s="28"/>
      <c r="AL36" s="23">
        <v>79.0</v>
      </c>
      <c r="AM36" s="55">
        <v>7.0</v>
      </c>
      <c r="AN36" s="23">
        <f t="shared" ref="AN36:AN40" si="104">IF(OR(AL36="TO", AL36="SCORE"), 0, IF(AL36&lt;&gt;"", 1, ""))</f>
        <v>1</v>
      </c>
      <c r="AO36" s="28"/>
      <c r="AP36" s="23" t="s">
        <v>62</v>
      </c>
      <c r="AQ36" s="23">
        <f t="shared" ref="AQ36:AQ40" si="105">IF(OR(AP36="NS", AP36="SCORE"), 0, IF(_xlfn.RANK.EQ(AP36, $AP$36:$AP$40, 1)&lt;=10, 11 - _xlfn.RANK.EQ(AP36, $AP$36:$AP$40, 1), 0))</f>
        <v>0</v>
      </c>
      <c r="AR36" s="23">
        <f t="shared" ref="AR36:AR40" si="106">IF(OR(AP36="TO", AP36="SCORE"), 0, IF(AP36&lt;&gt;"", 1, ""))</f>
        <v>0</v>
      </c>
      <c r="AS36" s="28"/>
      <c r="AT36" s="23">
        <f t="shared" ref="AT36:AT40" si="107">AR36+AN36+AJ36+AF36+AB36+X36+T36+P36+L36+H36</f>
        <v>9</v>
      </c>
      <c r="AU36" s="28"/>
    </row>
    <row r="37" ht="15.75" customHeight="1">
      <c r="A37" s="20">
        <v>2.0</v>
      </c>
      <c r="B37" s="21" t="s">
        <v>95</v>
      </c>
      <c r="C37" s="58"/>
      <c r="D37" s="35">
        <f t="shared" si="87"/>
        <v>16</v>
      </c>
      <c r="E37" s="7"/>
      <c r="F37" s="56" t="s">
        <v>53</v>
      </c>
      <c r="G37" s="23">
        <f t="shared" si="88"/>
        <v>0</v>
      </c>
      <c r="H37" s="23">
        <f t="shared" si="89"/>
        <v>1</v>
      </c>
      <c r="I37" s="28"/>
      <c r="J37" s="23" t="s">
        <v>53</v>
      </c>
      <c r="K37" s="23">
        <f t="shared" si="90"/>
        <v>0</v>
      </c>
      <c r="L37" s="23">
        <f t="shared" si="91"/>
        <v>1</v>
      </c>
      <c r="M37" s="28"/>
      <c r="N37" s="23" t="s">
        <v>65</v>
      </c>
      <c r="O37" s="23">
        <f t="shared" si="92"/>
        <v>0</v>
      </c>
      <c r="P37" s="23">
        <f t="shared" si="93"/>
        <v>1</v>
      </c>
      <c r="Q37" s="28"/>
      <c r="R37" s="23" t="s">
        <v>65</v>
      </c>
      <c r="S37" s="23">
        <f t="shared" si="94"/>
        <v>0</v>
      </c>
      <c r="T37" s="23">
        <f t="shared" si="95"/>
        <v>1</v>
      </c>
      <c r="U37" s="28"/>
      <c r="V37" s="23" t="s">
        <v>65</v>
      </c>
      <c r="W37" s="23">
        <f t="shared" si="96"/>
        <v>0</v>
      </c>
      <c r="X37" s="23">
        <f t="shared" si="97"/>
        <v>1</v>
      </c>
      <c r="Y37" s="28"/>
      <c r="Z37" s="23" t="s">
        <v>65</v>
      </c>
      <c r="AA37" s="23">
        <f t="shared" si="98"/>
        <v>0</v>
      </c>
      <c r="AB37" s="23">
        <f t="shared" si="99"/>
        <v>1</v>
      </c>
      <c r="AC37" s="28"/>
      <c r="AD37" s="23">
        <v>70.0</v>
      </c>
      <c r="AE37" s="23">
        <f t="shared" si="100"/>
        <v>10</v>
      </c>
      <c r="AF37" s="23">
        <f t="shared" si="101"/>
        <v>1</v>
      </c>
      <c r="AG37" s="28"/>
      <c r="AH37" s="23" t="s">
        <v>65</v>
      </c>
      <c r="AI37" s="23">
        <f t="shared" si="102"/>
        <v>0</v>
      </c>
      <c r="AJ37" s="23">
        <f t="shared" si="103"/>
        <v>1</v>
      </c>
      <c r="AK37" s="28"/>
      <c r="AL37" s="23">
        <v>78.0</v>
      </c>
      <c r="AM37" s="55">
        <v>6.0</v>
      </c>
      <c r="AN37" s="23">
        <f t="shared" si="104"/>
        <v>1</v>
      </c>
      <c r="AO37" s="28"/>
      <c r="AP37" s="23" t="s">
        <v>62</v>
      </c>
      <c r="AQ37" s="23">
        <f t="shared" si="105"/>
        <v>0</v>
      </c>
      <c r="AR37" s="23">
        <f t="shared" si="106"/>
        <v>0</v>
      </c>
      <c r="AS37" s="28"/>
      <c r="AT37" s="23">
        <f t="shared" si="107"/>
        <v>9</v>
      </c>
      <c r="AU37" s="28"/>
    </row>
    <row r="38" ht="15.75" customHeight="1">
      <c r="A38" s="20">
        <v>3.0</v>
      </c>
      <c r="B38" s="21" t="s">
        <v>88</v>
      </c>
      <c r="C38" s="58"/>
      <c r="D38" s="35">
        <f t="shared" si="87"/>
        <v>10</v>
      </c>
      <c r="E38" s="7"/>
      <c r="F38" s="56" t="s">
        <v>53</v>
      </c>
      <c r="G38" s="23">
        <f t="shared" si="88"/>
        <v>0</v>
      </c>
      <c r="H38" s="23">
        <f t="shared" si="89"/>
        <v>1</v>
      </c>
      <c r="I38" s="28"/>
      <c r="J38" s="23">
        <v>68.0</v>
      </c>
      <c r="K38" s="23">
        <f t="shared" si="90"/>
        <v>10</v>
      </c>
      <c r="L38" s="23">
        <f t="shared" si="91"/>
        <v>1</v>
      </c>
      <c r="M38" s="28"/>
      <c r="N38" s="23" t="s">
        <v>65</v>
      </c>
      <c r="O38" s="23">
        <f t="shared" si="92"/>
        <v>0</v>
      </c>
      <c r="P38" s="23">
        <f t="shared" si="93"/>
        <v>1</v>
      </c>
      <c r="Q38" s="28"/>
      <c r="R38" s="23" t="s">
        <v>65</v>
      </c>
      <c r="S38" s="23">
        <f t="shared" si="94"/>
        <v>0</v>
      </c>
      <c r="T38" s="23">
        <f t="shared" si="95"/>
        <v>1</v>
      </c>
      <c r="U38" s="28"/>
      <c r="V38" s="23" t="s">
        <v>65</v>
      </c>
      <c r="W38" s="23">
        <f t="shared" si="96"/>
        <v>0</v>
      </c>
      <c r="X38" s="23">
        <f t="shared" si="97"/>
        <v>1</v>
      </c>
      <c r="Y38" s="28"/>
      <c r="Z38" s="23" t="s">
        <v>65</v>
      </c>
      <c r="AA38" s="23">
        <f t="shared" si="98"/>
        <v>0</v>
      </c>
      <c r="AB38" s="23">
        <f t="shared" si="99"/>
        <v>1</v>
      </c>
      <c r="AC38" s="28"/>
      <c r="AD38" s="23" t="s">
        <v>65</v>
      </c>
      <c r="AE38" s="23">
        <f t="shared" si="100"/>
        <v>0</v>
      </c>
      <c r="AF38" s="23">
        <f t="shared" si="101"/>
        <v>1</v>
      </c>
      <c r="AG38" s="28"/>
      <c r="AH38" s="23" t="s">
        <v>65</v>
      </c>
      <c r="AI38" s="23">
        <f t="shared" si="102"/>
        <v>0</v>
      </c>
      <c r="AJ38" s="23">
        <f t="shared" si="103"/>
        <v>1</v>
      </c>
      <c r="AK38" s="28"/>
      <c r="AL38" s="23" t="s">
        <v>65</v>
      </c>
      <c r="AM38" s="23">
        <f t="shared" ref="AM38:AM40" si="108">IF(OR(AL38="NS",AL38="SCORE"),0,IF(_xlfn.RANK.EQ(AL38,$AL$36:$AL$40,0)&gt;10,0,AVERAGE(11-_xlfn.RANK.EQ(AL38,$AL$36:$AL$40,0),11-_xlfn.RANK.EQ(AL38,$AL$36:$AL$40,0)-COUNTIF($AL$36:$AL$40,AL38)+1)))</f>
        <v>0</v>
      </c>
      <c r="AN38" s="23">
        <f t="shared" si="104"/>
        <v>1</v>
      </c>
      <c r="AO38" s="28"/>
      <c r="AP38" s="23" t="s">
        <v>62</v>
      </c>
      <c r="AQ38" s="23">
        <f t="shared" si="105"/>
        <v>0</v>
      </c>
      <c r="AR38" s="23">
        <f t="shared" si="106"/>
        <v>0</v>
      </c>
      <c r="AS38" s="28"/>
      <c r="AT38" s="23">
        <f t="shared" si="107"/>
        <v>9</v>
      </c>
      <c r="AU38" s="28"/>
    </row>
    <row r="39" ht="15.75" customHeight="1">
      <c r="A39" s="20">
        <v>4.0</v>
      </c>
      <c r="B39" s="21" t="s">
        <v>94</v>
      </c>
      <c r="C39" s="58"/>
      <c r="D39" s="35">
        <f t="shared" si="87"/>
        <v>10</v>
      </c>
      <c r="E39" s="7"/>
      <c r="F39" s="56" t="s">
        <v>53</v>
      </c>
      <c r="G39" s="23">
        <f t="shared" si="88"/>
        <v>0</v>
      </c>
      <c r="H39" s="23">
        <f t="shared" si="89"/>
        <v>1</v>
      </c>
      <c r="I39" s="28"/>
      <c r="J39" s="23" t="s">
        <v>53</v>
      </c>
      <c r="K39" s="23">
        <f t="shared" si="90"/>
        <v>0</v>
      </c>
      <c r="L39" s="23">
        <f t="shared" si="91"/>
        <v>1</v>
      </c>
      <c r="M39" s="28"/>
      <c r="N39" s="23">
        <v>78.0</v>
      </c>
      <c r="O39" s="23">
        <f t="shared" si="92"/>
        <v>10</v>
      </c>
      <c r="P39" s="23">
        <f t="shared" si="93"/>
        <v>1</v>
      </c>
      <c r="Q39" s="28"/>
      <c r="R39" s="23" t="s">
        <v>62</v>
      </c>
      <c r="S39" s="23">
        <f t="shared" si="94"/>
        <v>0</v>
      </c>
      <c r="T39" s="23">
        <f t="shared" si="95"/>
        <v>0</v>
      </c>
      <c r="U39" s="28"/>
      <c r="V39" s="23" t="s">
        <v>65</v>
      </c>
      <c r="W39" s="23">
        <f t="shared" si="96"/>
        <v>0</v>
      </c>
      <c r="X39" s="23">
        <f t="shared" si="97"/>
        <v>1</v>
      </c>
      <c r="Y39" s="28"/>
      <c r="Z39" s="23" t="s">
        <v>65</v>
      </c>
      <c r="AA39" s="23">
        <f t="shared" si="98"/>
        <v>0</v>
      </c>
      <c r="AB39" s="23">
        <f t="shared" si="99"/>
        <v>1</v>
      </c>
      <c r="AC39" s="28"/>
      <c r="AD39" s="23" t="s">
        <v>65</v>
      </c>
      <c r="AE39" s="23">
        <f t="shared" si="100"/>
        <v>0</v>
      </c>
      <c r="AF39" s="23">
        <f t="shared" si="101"/>
        <v>1</v>
      </c>
      <c r="AG39" s="28"/>
      <c r="AH39" s="23" t="s">
        <v>65</v>
      </c>
      <c r="AI39" s="23">
        <f t="shared" si="102"/>
        <v>0</v>
      </c>
      <c r="AJ39" s="23">
        <f t="shared" si="103"/>
        <v>1</v>
      </c>
      <c r="AK39" s="28"/>
      <c r="AL39" s="23" t="s">
        <v>65</v>
      </c>
      <c r="AM39" s="23">
        <f t="shared" si="108"/>
        <v>0</v>
      </c>
      <c r="AN39" s="23">
        <f t="shared" si="104"/>
        <v>1</v>
      </c>
      <c r="AO39" s="28"/>
      <c r="AP39" s="23" t="s">
        <v>62</v>
      </c>
      <c r="AQ39" s="23">
        <f t="shared" si="105"/>
        <v>0</v>
      </c>
      <c r="AR39" s="23">
        <f t="shared" si="106"/>
        <v>0</v>
      </c>
      <c r="AS39" s="28"/>
      <c r="AT39" s="23">
        <f t="shared" si="107"/>
        <v>8</v>
      </c>
      <c r="AU39" s="28"/>
    </row>
    <row r="40" ht="15.75" customHeight="1">
      <c r="A40" s="20">
        <v>5.0</v>
      </c>
      <c r="B40" s="21" t="s">
        <v>96</v>
      </c>
      <c r="C40" s="58"/>
      <c r="D40" s="35">
        <f t="shared" si="87"/>
        <v>0</v>
      </c>
      <c r="E40" s="7"/>
      <c r="F40" s="56" t="s">
        <v>53</v>
      </c>
      <c r="G40" s="23">
        <f t="shared" si="88"/>
        <v>0</v>
      </c>
      <c r="H40" s="23">
        <f t="shared" si="89"/>
        <v>1</v>
      </c>
      <c r="I40" s="28"/>
      <c r="J40" s="23" t="s">
        <v>53</v>
      </c>
      <c r="K40" s="23">
        <f t="shared" si="90"/>
        <v>0</v>
      </c>
      <c r="L40" s="23">
        <f t="shared" si="91"/>
        <v>1</v>
      </c>
      <c r="M40" s="28"/>
      <c r="N40" s="23" t="s">
        <v>65</v>
      </c>
      <c r="O40" s="23">
        <f t="shared" si="92"/>
        <v>0</v>
      </c>
      <c r="P40" s="23">
        <f t="shared" si="93"/>
        <v>1</v>
      </c>
      <c r="Q40" s="28"/>
      <c r="R40" s="23" t="s">
        <v>65</v>
      </c>
      <c r="S40" s="23">
        <f t="shared" si="94"/>
        <v>0</v>
      </c>
      <c r="T40" s="23">
        <f t="shared" si="95"/>
        <v>1</v>
      </c>
      <c r="U40" s="28"/>
      <c r="V40" s="23" t="s">
        <v>65</v>
      </c>
      <c r="W40" s="23">
        <f t="shared" si="96"/>
        <v>0</v>
      </c>
      <c r="X40" s="23">
        <f t="shared" si="97"/>
        <v>1</v>
      </c>
      <c r="Y40" s="28"/>
      <c r="Z40" s="23" t="s">
        <v>65</v>
      </c>
      <c r="AA40" s="23">
        <f t="shared" si="98"/>
        <v>0</v>
      </c>
      <c r="AB40" s="23">
        <f t="shared" si="99"/>
        <v>1</v>
      </c>
      <c r="AC40" s="28"/>
      <c r="AD40" s="23" t="s">
        <v>65</v>
      </c>
      <c r="AE40" s="23">
        <f t="shared" si="100"/>
        <v>0</v>
      </c>
      <c r="AF40" s="23">
        <f t="shared" si="101"/>
        <v>1</v>
      </c>
      <c r="AG40" s="28"/>
      <c r="AH40" s="23" t="s">
        <v>65</v>
      </c>
      <c r="AI40" s="23">
        <f t="shared" si="102"/>
        <v>0</v>
      </c>
      <c r="AJ40" s="23">
        <f t="shared" si="103"/>
        <v>1</v>
      </c>
      <c r="AK40" s="28"/>
      <c r="AL40" s="23" t="s">
        <v>65</v>
      </c>
      <c r="AM40" s="23">
        <f t="shared" si="108"/>
        <v>0</v>
      </c>
      <c r="AN40" s="23">
        <f t="shared" si="104"/>
        <v>1</v>
      </c>
      <c r="AO40" s="28"/>
      <c r="AP40" s="23" t="s">
        <v>62</v>
      </c>
      <c r="AQ40" s="23">
        <f t="shared" si="105"/>
        <v>0</v>
      </c>
      <c r="AR40" s="23">
        <f t="shared" si="106"/>
        <v>0</v>
      </c>
      <c r="AS40" s="28"/>
      <c r="AT40" s="23">
        <f t="shared" si="107"/>
        <v>9</v>
      </c>
      <c r="AU40" s="28"/>
    </row>
    <row r="41" ht="15.75" customHeight="1">
      <c r="A41" s="21"/>
      <c r="B41" s="48"/>
      <c r="D41" s="68">
        <f>SUM(D2:D40)</f>
        <v>606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</row>
    <row r="42" ht="15.75" customHeight="1">
      <c r="A42" s="48"/>
      <c r="B42" s="48"/>
      <c r="D42" s="57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</row>
    <row r="43">
      <c r="A43" s="15"/>
      <c r="B43" s="15" t="s">
        <v>98</v>
      </c>
      <c r="D43" s="65" t="s">
        <v>35</v>
      </c>
      <c r="E43" s="28"/>
      <c r="F43" s="66" t="s">
        <v>71</v>
      </c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</row>
    <row r="44" ht="15.75" customHeight="1">
      <c r="A44" s="21">
        <f t="shared" ref="A44:A46" si="109">ROW(A2)-ROW($A$2)+1</f>
        <v>1</v>
      </c>
      <c r="B44" s="21" t="s">
        <v>87</v>
      </c>
      <c r="D44" s="57">
        <f t="shared" ref="D44:D68" si="110">SUMIF($B$6:$B$42, B44, $D$6:$D$42)</f>
        <v>190</v>
      </c>
      <c r="E44" s="28"/>
      <c r="F44" s="67" t="str">
        <f t="shared" ref="F44:F68" si="111">IF(COUNTIFS($B$5:$B$40,$B44,$AT$5:$AT$40,"&gt;0")&gt;=2,"YES","NO")</f>
        <v>YES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</row>
    <row r="45" ht="15.75" customHeight="1">
      <c r="A45" s="21">
        <f t="shared" si="109"/>
        <v>2</v>
      </c>
      <c r="B45" s="21" t="s">
        <v>88</v>
      </c>
      <c r="D45" s="57">
        <f t="shared" si="110"/>
        <v>127</v>
      </c>
      <c r="E45" s="28"/>
      <c r="F45" s="67" t="str">
        <f t="shared" si="111"/>
        <v>YES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</row>
    <row r="46" ht="15.75" hidden="1" customHeight="1">
      <c r="A46" s="21">
        <f t="shared" si="109"/>
        <v>3</v>
      </c>
      <c r="B46" s="21" t="s">
        <v>90</v>
      </c>
      <c r="D46" s="57">
        <f t="shared" si="110"/>
        <v>68</v>
      </c>
      <c r="E46" s="28"/>
      <c r="F46" s="67" t="str">
        <f t="shared" si="111"/>
        <v>NO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</row>
    <row r="47" ht="15.75" customHeight="1">
      <c r="A47" s="20">
        <v>3.0</v>
      </c>
      <c r="B47" s="21" t="s">
        <v>94</v>
      </c>
      <c r="D47" s="57">
        <f t="shared" si="110"/>
        <v>64</v>
      </c>
      <c r="E47" s="28"/>
      <c r="F47" s="67" t="str">
        <f t="shared" si="111"/>
        <v>YES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</row>
    <row r="48" ht="15.75" customHeight="1">
      <c r="A48" s="20">
        <v>4.0</v>
      </c>
      <c r="B48" s="21" t="s">
        <v>95</v>
      </c>
      <c r="D48" s="57">
        <f t="shared" si="110"/>
        <v>57</v>
      </c>
      <c r="E48" s="28"/>
      <c r="F48" s="67" t="str">
        <f t="shared" si="111"/>
        <v>YES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customHeight="1">
      <c r="A49" s="20">
        <v>5.0</v>
      </c>
      <c r="B49" s="21" t="s">
        <v>91</v>
      </c>
      <c r="D49" s="57">
        <f t="shared" si="110"/>
        <v>51</v>
      </c>
      <c r="E49" s="28"/>
      <c r="F49" s="67" t="str">
        <f t="shared" si="111"/>
        <v>YES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</row>
    <row r="50" ht="15.75" customHeight="1">
      <c r="A50" s="20">
        <v>6.0</v>
      </c>
      <c r="B50" s="21" t="s">
        <v>96</v>
      </c>
      <c r="D50" s="57">
        <f t="shared" si="110"/>
        <v>30</v>
      </c>
      <c r="E50" s="28"/>
      <c r="F50" s="67" t="str">
        <f t="shared" si="111"/>
        <v>YES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</row>
    <row r="51" ht="15.75" hidden="1" customHeight="1">
      <c r="A51" s="21">
        <f>ROW(A9)-ROW($A$2)+1</f>
        <v>8</v>
      </c>
      <c r="B51" s="21" t="s">
        <v>99</v>
      </c>
      <c r="D51" s="57">
        <f t="shared" si="110"/>
        <v>0</v>
      </c>
      <c r="E51" s="28"/>
      <c r="F51" s="67" t="str">
        <f t="shared" si="111"/>
        <v>NO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</row>
    <row r="52" ht="15.75" customHeight="1">
      <c r="A52" s="20">
        <v>7.0</v>
      </c>
      <c r="B52" s="21" t="s">
        <v>89</v>
      </c>
      <c r="D52" s="57">
        <f t="shared" si="110"/>
        <v>19</v>
      </c>
      <c r="E52" s="28"/>
      <c r="F52" s="67" t="str">
        <f t="shared" si="111"/>
        <v>YES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hidden="1" customHeight="1">
      <c r="A53" s="21">
        <f t="shared" ref="A53:A56" si="112">ROW(A11)-ROW($A$2)+1</f>
        <v>10</v>
      </c>
      <c r="B53" s="21" t="s">
        <v>100</v>
      </c>
      <c r="D53" s="57">
        <f t="shared" si="110"/>
        <v>0</v>
      </c>
      <c r="E53" s="28"/>
      <c r="F53" s="67" t="str">
        <f t="shared" si="111"/>
        <v>NO</v>
      </c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hidden="1" customHeight="1">
      <c r="A54" s="21">
        <f t="shared" si="112"/>
        <v>11</v>
      </c>
      <c r="B54" s="21" t="s">
        <v>101</v>
      </c>
      <c r="D54" s="57">
        <f t="shared" si="110"/>
        <v>0</v>
      </c>
      <c r="E54" s="28"/>
      <c r="F54" s="67" t="str">
        <f t="shared" si="111"/>
        <v>NO</v>
      </c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hidden="1" customHeight="1">
      <c r="A55" s="21">
        <f t="shared" si="112"/>
        <v>12</v>
      </c>
      <c r="B55" s="21" t="s">
        <v>102</v>
      </c>
      <c r="D55" s="57">
        <f t="shared" si="110"/>
        <v>0</v>
      </c>
      <c r="E55" s="28"/>
      <c r="F55" s="67" t="str">
        <f t="shared" si="111"/>
        <v>NO</v>
      </c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hidden="1" customHeight="1">
      <c r="A56" s="21">
        <f t="shared" si="112"/>
        <v>13</v>
      </c>
      <c r="B56" s="21" t="s">
        <v>103</v>
      </c>
      <c r="D56" s="57">
        <f t="shared" si="110"/>
        <v>0</v>
      </c>
      <c r="E56" s="28"/>
      <c r="F56" s="67" t="str">
        <f t="shared" si="111"/>
        <v>NO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hidden="1" customHeight="1">
      <c r="A57" s="21" t="str">
        <f t="shared" ref="A57:A59" si="113">ROW(#REF!)-ROW($A$2)+1</f>
        <v>#REF!</v>
      </c>
      <c r="B57" s="21" t="s">
        <v>104</v>
      </c>
      <c r="D57" s="57">
        <f t="shared" si="110"/>
        <v>0</v>
      </c>
      <c r="E57" s="28"/>
      <c r="F57" s="67" t="str">
        <f t="shared" si="111"/>
        <v>NO</v>
      </c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hidden="1" customHeight="1">
      <c r="A58" s="21" t="str">
        <f t="shared" si="113"/>
        <v>#REF!</v>
      </c>
      <c r="B58" s="21" t="s">
        <v>105</v>
      </c>
      <c r="D58" s="57">
        <f t="shared" si="110"/>
        <v>0</v>
      </c>
      <c r="E58" s="28"/>
      <c r="F58" s="67" t="str">
        <f t="shared" si="111"/>
        <v>NO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hidden="1" customHeight="1">
      <c r="A59" s="21" t="str">
        <f t="shared" si="113"/>
        <v>#REF!</v>
      </c>
      <c r="B59" s="21" t="s">
        <v>106</v>
      </c>
      <c r="D59" s="57">
        <f t="shared" si="110"/>
        <v>0</v>
      </c>
      <c r="E59" s="28"/>
      <c r="F59" s="67" t="str">
        <f t="shared" si="111"/>
        <v>NO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hidden="1" customHeight="1">
      <c r="A60" s="21"/>
      <c r="B60" s="21" t="s">
        <v>107</v>
      </c>
      <c r="D60" s="57">
        <f t="shared" si="110"/>
        <v>0</v>
      </c>
      <c r="E60" s="28"/>
      <c r="F60" s="67" t="str">
        <f t="shared" si="111"/>
        <v>NO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hidden="1" customHeight="1">
      <c r="A61" s="21" t="str">
        <f t="shared" ref="A61:A62" si="114">ROW(#REF!)-ROW($A$2)+1</f>
        <v>#REF!</v>
      </c>
      <c r="B61" s="21" t="s">
        <v>108</v>
      </c>
      <c r="D61" s="57">
        <f t="shared" si="110"/>
        <v>0</v>
      </c>
      <c r="E61" s="28"/>
      <c r="F61" s="67" t="str">
        <f t="shared" si="111"/>
        <v>NO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hidden="1" customHeight="1">
      <c r="A62" s="21" t="str">
        <f t="shared" si="114"/>
        <v>#REF!</v>
      </c>
      <c r="B62" s="21" t="s">
        <v>109</v>
      </c>
      <c r="D62" s="57">
        <f t="shared" si="110"/>
        <v>0</v>
      </c>
      <c r="E62" s="28"/>
      <c r="F62" s="67" t="str">
        <f t="shared" si="111"/>
        <v>NO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hidden="1" customHeight="1">
      <c r="A63" s="21">
        <f t="shared" ref="A63:A68" si="115">ROW(A18)-ROW($A$2)+1</f>
        <v>17</v>
      </c>
      <c r="B63" s="21" t="s">
        <v>110</v>
      </c>
      <c r="D63" s="57">
        <f t="shared" si="110"/>
        <v>0</v>
      </c>
      <c r="E63" s="28"/>
      <c r="F63" s="67" t="str">
        <f t="shared" si="111"/>
        <v>NO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hidden="1" customHeight="1">
      <c r="A64" s="21">
        <f t="shared" si="115"/>
        <v>18</v>
      </c>
      <c r="B64" s="21" t="s">
        <v>111</v>
      </c>
      <c r="D64" s="57">
        <f t="shared" si="110"/>
        <v>0</v>
      </c>
      <c r="E64" s="28"/>
      <c r="F64" s="67" t="str">
        <f t="shared" si="111"/>
        <v>NO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hidden="1" customHeight="1">
      <c r="A65" s="21">
        <f t="shared" si="115"/>
        <v>19</v>
      </c>
      <c r="B65" s="21" t="s">
        <v>112</v>
      </c>
      <c r="D65" s="57">
        <f t="shared" si="110"/>
        <v>0</v>
      </c>
      <c r="E65" s="28"/>
      <c r="F65" s="67" t="str">
        <f t="shared" si="111"/>
        <v>NO</v>
      </c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hidden="1" customHeight="1">
      <c r="A66" s="21">
        <f t="shared" si="115"/>
        <v>20</v>
      </c>
      <c r="B66" s="21" t="s">
        <v>113</v>
      </c>
      <c r="D66" s="57">
        <f t="shared" si="110"/>
        <v>0</v>
      </c>
      <c r="E66" s="28"/>
      <c r="F66" s="67" t="str">
        <f t="shared" si="111"/>
        <v>NO</v>
      </c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hidden="1" customHeight="1">
      <c r="A67" s="21">
        <f t="shared" si="115"/>
        <v>21</v>
      </c>
      <c r="B67" s="21" t="s">
        <v>114</v>
      </c>
      <c r="D67" s="57">
        <f t="shared" si="110"/>
        <v>0</v>
      </c>
      <c r="E67" s="28"/>
      <c r="F67" s="67" t="str">
        <f t="shared" si="111"/>
        <v>NO</v>
      </c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hidden="1" customHeight="1">
      <c r="A68" s="21">
        <f t="shared" si="115"/>
        <v>22</v>
      </c>
      <c r="B68" s="21" t="s">
        <v>115</v>
      </c>
      <c r="D68" s="57">
        <f t="shared" si="110"/>
        <v>0</v>
      </c>
      <c r="E68" s="28"/>
      <c r="F68" s="67" t="str">
        <f t="shared" si="111"/>
        <v>NO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68">
        <f>SUM(D44:D68)</f>
        <v>606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57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</row>
    <row r="953" ht="15.75" customHeight="1">
      <c r="D953" s="57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</row>
    <row r="954" ht="15.75" customHeight="1">
      <c r="D954" s="57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</row>
    <row r="955" ht="15.75" customHeight="1">
      <c r="D955" s="57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</row>
    <row r="956" ht="15.75" customHeight="1">
      <c r="D956" s="57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</row>
    <row r="957" ht="15.75" customHeight="1">
      <c r="D957" s="57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</row>
    <row r="958" ht="15.75" customHeight="1">
      <c r="D958" s="57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</row>
    <row r="959" ht="15.75" customHeight="1">
      <c r="D959" s="33"/>
    </row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autoFilter ref="$A$43:$BG$69">
    <filterColumn colId="5">
      <filters blank="1">
        <filter val="YES"/>
      </filters>
    </filterColumn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116</v>
      </c>
      <c r="C1" s="2"/>
      <c r="D1" s="2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8"/>
      <c r="B3" s="8"/>
      <c r="C3" s="5"/>
      <c r="D3" s="35" t="s">
        <v>33</v>
      </c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42"/>
      <c r="AT3" s="14" t="s">
        <v>4</v>
      </c>
    </row>
    <row r="4">
      <c r="A4" s="15"/>
      <c r="B4" s="15" t="s">
        <v>117</v>
      </c>
      <c r="C4" s="6"/>
      <c r="D4" s="44" t="s">
        <v>35</v>
      </c>
      <c r="E4" s="45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6"/>
      <c r="Z4" s="46" t="s">
        <v>36</v>
      </c>
      <c r="AA4" s="46" t="s">
        <v>37</v>
      </c>
      <c r="AB4" s="46" t="s">
        <v>38</v>
      </c>
      <c r="AC4" s="47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47"/>
      <c r="AT4" s="19" t="s">
        <v>6</v>
      </c>
    </row>
    <row r="5">
      <c r="A5" s="48"/>
      <c r="B5" s="48"/>
      <c r="C5" s="22"/>
      <c r="D5" s="35"/>
      <c r="E5" s="36"/>
      <c r="F5" s="23"/>
      <c r="G5" s="23"/>
      <c r="H5" s="23"/>
      <c r="I5" s="36"/>
      <c r="J5" s="23"/>
      <c r="K5" s="23"/>
      <c r="L5" s="23"/>
      <c r="M5" s="36"/>
      <c r="N5" s="23"/>
      <c r="O5" s="23"/>
      <c r="P5" s="23"/>
      <c r="Q5" s="36"/>
      <c r="R5" s="23"/>
      <c r="S5" s="23"/>
      <c r="T5" s="23"/>
      <c r="U5" s="36"/>
      <c r="V5" s="23"/>
      <c r="W5" s="23"/>
      <c r="X5" s="23"/>
      <c r="Y5" s="6"/>
      <c r="Z5" s="23"/>
      <c r="AA5" s="23"/>
      <c r="AB5" s="23"/>
      <c r="AC5" s="36"/>
      <c r="AD5" s="23"/>
      <c r="AE5" s="23"/>
      <c r="AF5" s="23"/>
      <c r="AG5" s="36"/>
      <c r="AH5" s="23"/>
      <c r="AI5" s="23"/>
      <c r="AJ5" s="23"/>
      <c r="AK5" s="36"/>
      <c r="AL5" s="23"/>
      <c r="AM5" s="23"/>
      <c r="AN5" s="23"/>
      <c r="AO5" s="36"/>
      <c r="AP5" s="23"/>
      <c r="AQ5" s="23"/>
      <c r="AR5" s="23"/>
      <c r="AS5" s="36"/>
      <c r="AT5" s="49"/>
    </row>
    <row r="6">
      <c r="A6" s="50">
        <f t="shared" ref="A6:A11" si="1">ROW(A2)-ROW($A$2)+1</f>
        <v>1</v>
      </c>
      <c r="B6" s="50" t="s">
        <v>91</v>
      </c>
      <c r="C6" s="22"/>
      <c r="D6" s="35">
        <f t="shared" ref="D6:D11" si="2">G6+K6+O6+S6+W6+AA6+AE6+AI6+AM6+AQ6</f>
        <v>80</v>
      </c>
      <c r="E6" s="36"/>
      <c r="F6" s="23">
        <v>5.0</v>
      </c>
      <c r="G6" s="23">
        <v>8.5</v>
      </c>
      <c r="H6" s="23">
        <f>IF(F6="TO", 0, IF(F6&lt;&gt;"", 1, ""))</f>
        <v>1</v>
      </c>
      <c r="I6" s="36"/>
      <c r="J6" s="23">
        <v>5.0</v>
      </c>
      <c r="K6" s="23">
        <v>6.0</v>
      </c>
      <c r="L6" s="23">
        <f t="shared" ref="L6:L11" si="3">IF(J6="TO", 0, IF(J6&lt;&gt;"", 1, ""))</f>
        <v>1</v>
      </c>
      <c r="M6" s="36"/>
      <c r="N6" s="23">
        <v>2.0</v>
      </c>
      <c r="O6" s="23">
        <v>9.0</v>
      </c>
      <c r="P6" s="23">
        <f t="shared" ref="P6:P10" si="4">IF(N6="TO", 0, IF(N6&lt;&gt;"", 1, ""))</f>
        <v>1</v>
      </c>
      <c r="Q6" s="36"/>
      <c r="R6" s="23">
        <v>3.0</v>
      </c>
      <c r="S6" s="23">
        <v>8.0</v>
      </c>
      <c r="T6" s="23">
        <f t="shared" ref="T6:T11" si="5">IF(R6="TO", 0, IF(R6&lt;&gt;"", 1, ""))</f>
        <v>1</v>
      </c>
      <c r="U6" s="36"/>
      <c r="V6" s="23">
        <v>2.0</v>
      </c>
      <c r="W6" s="23">
        <v>9.0</v>
      </c>
      <c r="X6" s="23">
        <f t="shared" ref="X6:X11" si="6">IF(V6="TO", 0, IF(V6&lt;&gt;"", 1, ""))</f>
        <v>1</v>
      </c>
      <c r="Y6" s="6"/>
      <c r="Z6" s="23">
        <v>1.0</v>
      </c>
      <c r="AA6" s="23">
        <v>10.0</v>
      </c>
      <c r="AB6" s="23">
        <f t="shared" ref="AB6:AB11" si="7">IF(Z6="TO", 0, IF(Z6&lt;&gt;"", 1, ""))</f>
        <v>1</v>
      </c>
      <c r="AC6" s="36"/>
      <c r="AD6" s="23">
        <v>1.0</v>
      </c>
      <c r="AE6" s="23">
        <v>10.0</v>
      </c>
      <c r="AF6" s="23">
        <f t="shared" ref="AF6:AF11" si="8">IF(AD6="TO", 0, IF(AD6&lt;&gt;"", 1, ""))</f>
        <v>1</v>
      </c>
      <c r="AG6" s="36"/>
      <c r="AH6" s="23">
        <v>1.0</v>
      </c>
      <c r="AI6" s="23">
        <v>10.0</v>
      </c>
      <c r="AJ6" s="23">
        <f t="shared" ref="AJ6:AJ11" si="9">IF(AH6="TO", 0, IF(AH6&lt;&gt;"", 1, ""))</f>
        <v>1</v>
      </c>
      <c r="AK6" s="36"/>
      <c r="AL6" s="23"/>
      <c r="AM6" s="23">
        <v>9.5</v>
      </c>
      <c r="AN6" s="23" t="str">
        <f>IF(AL6="TO", 0, IF(AL6&lt;&gt;"", 1, ""))</f>
        <v/>
      </c>
      <c r="AO6" s="36"/>
      <c r="AP6" s="23"/>
      <c r="AQ6" s="23"/>
      <c r="AR6" s="23" t="str">
        <f>IF(AP6="TO", 0, IF(AP6&lt;&gt;"", 1, ""))</f>
        <v/>
      </c>
      <c r="AS6" s="36"/>
      <c r="AT6" s="23">
        <f t="shared" ref="AT6:AT11" si="10">AR6+AN6+AJ6+AF6+AB6+X6+T6+P6+L6+H6</f>
        <v>8</v>
      </c>
    </row>
    <row r="7">
      <c r="A7" s="50">
        <f t="shared" si="1"/>
        <v>2</v>
      </c>
      <c r="B7" s="21" t="s">
        <v>90</v>
      </c>
      <c r="C7" s="22"/>
      <c r="D7" s="35">
        <f t="shared" si="2"/>
        <v>72.5</v>
      </c>
      <c r="E7" s="36"/>
      <c r="F7" s="23"/>
      <c r="G7" s="23"/>
      <c r="H7" s="23"/>
      <c r="I7" s="36"/>
      <c r="J7" s="23">
        <v>1.0</v>
      </c>
      <c r="K7" s="23">
        <v>10.0</v>
      </c>
      <c r="L7" s="23">
        <f t="shared" si="3"/>
        <v>1</v>
      </c>
      <c r="M7" s="36"/>
      <c r="N7" s="23">
        <v>1.0</v>
      </c>
      <c r="O7" s="23">
        <v>10.0</v>
      </c>
      <c r="P7" s="23">
        <f t="shared" si="4"/>
        <v>1</v>
      </c>
      <c r="Q7" s="36"/>
      <c r="R7" s="23">
        <v>1.0</v>
      </c>
      <c r="S7" s="23">
        <v>10.0</v>
      </c>
      <c r="T7" s="23">
        <f t="shared" si="5"/>
        <v>1</v>
      </c>
      <c r="U7" s="36"/>
      <c r="V7" s="23">
        <v>4.0</v>
      </c>
      <c r="W7" s="23">
        <v>7.0</v>
      </c>
      <c r="X7" s="23">
        <f t="shared" si="6"/>
        <v>1</v>
      </c>
      <c r="Y7" s="6"/>
      <c r="Z7" s="23">
        <v>3.0</v>
      </c>
      <c r="AA7" s="23">
        <v>9.0</v>
      </c>
      <c r="AB7" s="23">
        <f t="shared" si="7"/>
        <v>1</v>
      </c>
      <c r="AC7" s="36"/>
      <c r="AD7" s="23">
        <v>3.0</v>
      </c>
      <c r="AE7" s="23">
        <v>8.0</v>
      </c>
      <c r="AF7" s="23">
        <f t="shared" si="8"/>
        <v>1</v>
      </c>
      <c r="AG7" s="36"/>
      <c r="AH7" s="23">
        <v>2.0</v>
      </c>
      <c r="AI7" s="23">
        <v>9.0</v>
      </c>
      <c r="AJ7" s="23">
        <f t="shared" si="9"/>
        <v>1</v>
      </c>
      <c r="AK7" s="36"/>
      <c r="AL7" s="23"/>
      <c r="AM7" s="23">
        <v>9.5</v>
      </c>
      <c r="AN7" s="23"/>
      <c r="AO7" s="36"/>
      <c r="AP7" s="23"/>
      <c r="AQ7" s="23"/>
      <c r="AR7" s="23"/>
      <c r="AS7" s="36"/>
      <c r="AT7" s="23">
        <f t="shared" si="10"/>
        <v>7</v>
      </c>
    </row>
    <row r="8">
      <c r="A8" s="50">
        <f t="shared" si="1"/>
        <v>3</v>
      </c>
      <c r="B8" s="21" t="s">
        <v>118</v>
      </c>
      <c r="C8" s="22"/>
      <c r="D8" s="35">
        <f t="shared" si="2"/>
        <v>70.5</v>
      </c>
      <c r="E8" s="36"/>
      <c r="F8" s="23">
        <v>5.0</v>
      </c>
      <c r="G8" s="23">
        <v>8.5</v>
      </c>
      <c r="H8" s="23">
        <f t="shared" ref="H8:H9" si="11">IF(F8="TO", 0, IF(F8&lt;&gt;"", 1, ""))</f>
        <v>1</v>
      </c>
      <c r="I8" s="36"/>
      <c r="J8" s="23">
        <v>3.0</v>
      </c>
      <c r="K8" s="23">
        <v>8.0</v>
      </c>
      <c r="L8" s="23">
        <f t="shared" si="3"/>
        <v>1</v>
      </c>
      <c r="M8" s="36"/>
      <c r="N8" s="23">
        <v>3.0</v>
      </c>
      <c r="O8" s="23">
        <v>8.0</v>
      </c>
      <c r="P8" s="23">
        <f t="shared" si="4"/>
        <v>1</v>
      </c>
      <c r="Q8" s="36"/>
      <c r="R8" s="23">
        <v>2.0</v>
      </c>
      <c r="S8" s="23">
        <v>9.0</v>
      </c>
      <c r="T8" s="23">
        <f t="shared" si="5"/>
        <v>1</v>
      </c>
      <c r="U8" s="36"/>
      <c r="V8" s="23">
        <v>3.0</v>
      </c>
      <c r="W8" s="23">
        <v>8.0</v>
      </c>
      <c r="X8" s="23">
        <f t="shared" si="6"/>
        <v>1</v>
      </c>
      <c r="Y8" s="6"/>
      <c r="Z8" s="23">
        <v>2.0</v>
      </c>
      <c r="AA8" s="23">
        <v>9.0</v>
      </c>
      <c r="AB8" s="23">
        <f t="shared" si="7"/>
        <v>1</v>
      </c>
      <c r="AC8" s="36"/>
      <c r="AD8" s="23">
        <v>6.0</v>
      </c>
      <c r="AE8" s="23">
        <v>5.0</v>
      </c>
      <c r="AF8" s="23">
        <f t="shared" si="8"/>
        <v>1</v>
      </c>
      <c r="AG8" s="36"/>
      <c r="AH8" s="23">
        <v>3.0</v>
      </c>
      <c r="AI8" s="23">
        <v>8.0</v>
      </c>
      <c r="AJ8" s="23">
        <f t="shared" si="9"/>
        <v>1</v>
      </c>
      <c r="AK8" s="36"/>
      <c r="AL8" s="23"/>
      <c r="AM8" s="23">
        <v>7.0</v>
      </c>
      <c r="AN8" s="23" t="str">
        <f t="shared" ref="AN8:AN9" si="12">IF(AL8="TO", 0, IF(AL8&lt;&gt;"", 1, ""))</f>
        <v/>
      </c>
      <c r="AO8" s="36"/>
      <c r="AP8" s="23"/>
      <c r="AQ8" s="23"/>
      <c r="AR8" s="23" t="str">
        <f t="shared" ref="AR8:AR9" si="13">IF(AP8="TO", 0, IF(AP8&lt;&gt;"", 1, ""))</f>
        <v/>
      </c>
      <c r="AS8" s="36"/>
      <c r="AT8" s="23">
        <f t="shared" si="10"/>
        <v>8</v>
      </c>
    </row>
    <row r="9">
      <c r="A9" s="50">
        <f t="shared" si="1"/>
        <v>4</v>
      </c>
      <c r="B9" s="21" t="s">
        <v>94</v>
      </c>
      <c r="C9" s="22"/>
      <c r="D9" s="35">
        <f t="shared" si="2"/>
        <v>48.5</v>
      </c>
      <c r="E9" s="36"/>
      <c r="F9" s="23">
        <v>0.0</v>
      </c>
      <c r="G9" s="23">
        <v>3.5</v>
      </c>
      <c r="H9" s="23">
        <f t="shared" si="11"/>
        <v>1</v>
      </c>
      <c r="I9" s="36"/>
      <c r="J9" s="23">
        <v>6.0</v>
      </c>
      <c r="K9" s="23">
        <v>5.0</v>
      </c>
      <c r="L9" s="23">
        <f t="shared" si="3"/>
        <v>1</v>
      </c>
      <c r="M9" s="36"/>
      <c r="N9" s="23">
        <v>5.0</v>
      </c>
      <c r="O9" s="23">
        <v>6.0</v>
      </c>
      <c r="P9" s="23">
        <f t="shared" si="4"/>
        <v>1</v>
      </c>
      <c r="Q9" s="36"/>
      <c r="R9" s="23"/>
      <c r="S9" s="23"/>
      <c r="T9" s="23" t="str">
        <f t="shared" si="5"/>
        <v/>
      </c>
      <c r="U9" s="36"/>
      <c r="V9" s="23">
        <v>1.0</v>
      </c>
      <c r="W9" s="23">
        <v>10.0</v>
      </c>
      <c r="X9" s="23">
        <f t="shared" si="6"/>
        <v>1</v>
      </c>
      <c r="Y9" s="6"/>
      <c r="Z9" s="23">
        <v>5.0</v>
      </c>
      <c r="AA9" s="23">
        <v>6.0</v>
      </c>
      <c r="AB9" s="23">
        <f t="shared" si="7"/>
        <v>1</v>
      </c>
      <c r="AC9" s="36"/>
      <c r="AD9" s="23">
        <v>4.0</v>
      </c>
      <c r="AE9" s="23">
        <v>7.0</v>
      </c>
      <c r="AF9" s="23">
        <f t="shared" si="8"/>
        <v>1</v>
      </c>
      <c r="AG9" s="36"/>
      <c r="AH9" s="23">
        <v>8.0</v>
      </c>
      <c r="AI9" s="23">
        <v>3.0</v>
      </c>
      <c r="AJ9" s="23">
        <f t="shared" si="9"/>
        <v>1</v>
      </c>
      <c r="AK9" s="36"/>
      <c r="AL9" s="23"/>
      <c r="AM9" s="23">
        <v>8.0</v>
      </c>
      <c r="AN9" s="23" t="str">
        <f t="shared" si="12"/>
        <v/>
      </c>
      <c r="AO9" s="36"/>
      <c r="AP9" s="23"/>
      <c r="AQ9" s="23"/>
      <c r="AR9" s="23" t="str">
        <f t="shared" si="13"/>
        <v/>
      </c>
      <c r="AS9" s="36"/>
      <c r="AT9" s="23">
        <f t="shared" si="10"/>
        <v>7</v>
      </c>
    </row>
    <row r="10">
      <c r="A10" s="50">
        <f t="shared" si="1"/>
        <v>5</v>
      </c>
      <c r="B10" s="21" t="s">
        <v>119</v>
      </c>
      <c r="C10" s="22"/>
      <c r="D10" s="35">
        <f t="shared" si="2"/>
        <v>42</v>
      </c>
      <c r="E10" s="36"/>
      <c r="F10" s="23"/>
      <c r="G10" s="23"/>
      <c r="H10" s="23"/>
      <c r="I10" s="36"/>
      <c r="J10" s="23">
        <v>7.0</v>
      </c>
      <c r="K10" s="23">
        <v>4.0</v>
      </c>
      <c r="L10" s="23">
        <f t="shared" si="3"/>
        <v>1</v>
      </c>
      <c r="M10" s="36"/>
      <c r="N10" s="23">
        <v>4.0</v>
      </c>
      <c r="O10" s="23">
        <v>7.0</v>
      </c>
      <c r="P10" s="23">
        <f t="shared" si="4"/>
        <v>1</v>
      </c>
      <c r="Q10" s="36"/>
      <c r="R10" s="23">
        <v>5.0</v>
      </c>
      <c r="S10" s="23">
        <v>6.0</v>
      </c>
      <c r="T10" s="23">
        <f t="shared" si="5"/>
        <v>1</v>
      </c>
      <c r="U10" s="36"/>
      <c r="V10" s="23">
        <v>6.0</v>
      </c>
      <c r="W10" s="23">
        <v>5.0</v>
      </c>
      <c r="X10" s="23">
        <f t="shared" si="6"/>
        <v>1</v>
      </c>
      <c r="Y10" s="6"/>
      <c r="Z10" s="23">
        <v>4.0</v>
      </c>
      <c r="AA10" s="23">
        <v>7.0</v>
      </c>
      <c r="AB10" s="23">
        <f t="shared" si="7"/>
        <v>1</v>
      </c>
      <c r="AC10" s="36"/>
      <c r="AD10" s="23">
        <v>9.0</v>
      </c>
      <c r="AE10" s="23">
        <v>2.0</v>
      </c>
      <c r="AF10" s="23">
        <f t="shared" si="8"/>
        <v>1</v>
      </c>
      <c r="AG10" s="36"/>
      <c r="AH10" s="23">
        <v>5.0</v>
      </c>
      <c r="AI10" s="23">
        <v>6.0</v>
      </c>
      <c r="AJ10" s="23">
        <f t="shared" si="9"/>
        <v>1</v>
      </c>
      <c r="AK10" s="36"/>
      <c r="AL10" s="23"/>
      <c r="AM10" s="23">
        <v>5.0</v>
      </c>
      <c r="AN10" s="23"/>
      <c r="AO10" s="36"/>
      <c r="AP10" s="23"/>
      <c r="AQ10" s="23"/>
      <c r="AR10" s="23"/>
      <c r="AS10" s="36"/>
      <c r="AT10" s="23">
        <f t="shared" si="10"/>
        <v>7</v>
      </c>
    </row>
    <row r="11">
      <c r="A11" s="50">
        <f t="shared" si="1"/>
        <v>6</v>
      </c>
      <c r="B11" s="21" t="s">
        <v>120</v>
      </c>
      <c r="C11" s="22"/>
      <c r="D11" s="35">
        <f t="shared" si="2"/>
        <v>33</v>
      </c>
      <c r="E11" s="36"/>
      <c r="F11" s="23"/>
      <c r="G11" s="23"/>
      <c r="H11" s="23"/>
      <c r="I11" s="36"/>
      <c r="J11" s="23">
        <v>8.0</v>
      </c>
      <c r="K11" s="23">
        <v>3.0</v>
      </c>
      <c r="L11" s="23">
        <f t="shared" si="3"/>
        <v>1</v>
      </c>
      <c r="M11" s="36"/>
      <c r="N11" s="23"/>
      <c r="O11" s="23"/>
      <c r="P11" s="23"/>
      <c r="Q11" s="36"/>
      <c r="R11" s="23"/>
      <c r="S11" s="23"/>
      <c r="T11" s="23" t="str">
        <f t="shared" si="5"/>
        <v/>
      </c>
      <c r="U11" s="36"/>
      <c r="V11" s="23">
        <v>5.0</v>
      </c>
      <c r="W11" s="23">
        <v>6.0</v>
      </c>
      <c r="X11" s="23">
        <f t="shared" si="6"/>
        <v>1</v>
      </c>
      <c r="Y11" s="6"/>
      <c r="Z11" s="23">
        <v>6.0</v>
      </c>
      <c r="AA11" s="23">
        <v>5.0</v>
      </c>
      <c r="AB11" s="23">
        <f t="shared" si="7"/>
        <v>1</v>
      </c>
      <c r="AC11" s="36"/>
      <c r="AD11" s="23">
        <v>5.0</v>
      </c>
      <c r="AE11" s="23">
        <v>6.0</v>
      </c>
      <c r="AF11" s="23">
        <f t="shared" si="8"/>
        <v>1</v>
      </c>
      <c r="AG11" s="36"/>
      <c r="AH11" s="23">
        <v>4.0</v>
      </c>
      <c r="AI11" s="23">
        <v>7.0</v>
      </c>
      <c r="AJ11" s="23">
        <f t="shared" si="9"/>
        <v>1</v>
      </c>
      <c r="AK11" s="36"/>
      <c r="AL11" s="23"/>
      <c r="AM11" s="23">
        <v>6.0</v>
      </c>
      <c r="AN11" s="23"/>
      <c r="AO11" s="36"/>
      <c r="AP11" s="23"/>
      <c r="AQ11" s="23"/>
      <c r="AR11" s="23"/>
      <c r="AS11" s="36"/>
      <c r="AT11" s="23">
        <f t="shared" si="10"/>
        <v>5</v>
      </c>
    </row>
    <row r="12">
      <c r="A12" s="48"/>
      <c r="B12" s="48"/>
      <c r="C12" s="22"/>
      <c r="D12" s="35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>
      <c r="A13" s="15"/>
      <c r="B13" s="15" t="s">
        <v>86</v>
      </c>
      <c r="C13" s="22"/>
      <c r="D13" s="35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>
      <c r="A14" s="50">
        <v>1.0</v>
      </c>
      <c r="B14" s="50" t="s">
        <v>121</v>
      </c>
      <c r="C14" s="22"/>
      <c r="D14" s="35">
        <f t="shared" ref="D14:D15" si="14">G14+K14+O14+S14+W14+AA14+AE14+AI14+AM14+AQ14</f>
        <v>30</v>
      </c>
      <c r="E14" s="36"/>
      <c r="F14" s="23" t="s">
        <v>53</v>
      </c>
      <c r="G14" s="23">
        <f>IF(OR(F14="NT", F14="TIME"), 0, IF(_xlfn.RANK.EQ(F14, $F$14:$F$15, 1)&lt;=10, 11 - _xlfn.RANK.EQ(F14, $F$14:$F$15, 1), 0))</f>
        <v>0</v>
      </c>
      <c r="H14" s="23">
        <f>IF(OR(F14="TO", F14="TIME"), 0, IF(F14&lt;&gt;"", 1, ""))</f>
        <v>1</v>
      </c>
      <c r="I14" s="36"/>
      <c r="J14" s="23" t="s">
        <v>52</v>
      </c>
      <c r="K14" s="23">
        <f>IF(OR(J14="NT", J14="TIME"), 0, IF(_xlfn.RANK.EQ(J14, $J$14:$J$15, 1)&lt;=10, 11 - _xlfn.RANK.EQ(J14, $J$14:$J$15, 1), 0))</f>
        <v>0</v>
      </c>
      <c r="L14" s="23">
        <f>IF(OR(J14="TO", J14="TIME"), 0, IF(J14&lt;&gt;"", 1, ""))</f>
        <v>0</v>
      </c>
      <c r="M14" s="36"/>
      <c r="N14" s="23" t="s">
        <v>52</v>
      </c>
      <c r="O14" s="23">
        <f>IF(OR(N14="NT", N14="TIME"), 0, IF(_xlfn.RANK.EQ(N14, $N$14:$N$15, 1)&lt;=10, 11 - _xlfn.RANK.EQ(N14, $N$14:$N$15, 1), 0))</f>
        <v>0</v>
      </c>
      <c r="P14" s="23">
        <f>IF(OR(N14="TO", N14="TIME"), 0, IF(N14&lt;&gt;"", 1, ""))</f>
        <v>0</v>
      </c>
      <c r="Q14" s="36"/>
      <c r="R14" s="23" t="s">
        <v>52</v>
      </c>
      <c r="S14" s="23">
        <f>IF(OR(R14="NT", R14="TIME"), 0, IF(_xlfn.RANK.EQ(R14, $R$14:$R$15, 1)&lt;=10, 11 - _xlfn.RANK.EQ(R14, $R$14:$R$15, 1), 0))</f>
        <v>0</v>
      </c>
      <c r="T14" s="23">
        <f>IF(OR(R14="TO", R14="TIME"), 0, IF(R14&lt;&gt;"", 1, ""))</f>
        <v>0</v>
      </c>
      <c r="U14" s="36"/>
      <c r="V14" s="23" t="s">
        <v>53</v>
      </c>
      <c r="W14" s="23">
        <f>IF(OR(V14="NT", V14="TIME"), 0, IF(_xlfn.RANK.EQ(V14, $V$14:$V$15, 1)&lt;=10, 11 - _xlfn.RANK.EQ(V14, $V$14:$V$15, 1), 0))</f>
        <v>0</v>
      </c>
      <c r="X14" s="23">
        <f>IF(OR(V14="TO", V14="TIME"), 0, IF(V14&lt;&gt;"", 1, ""))</f>
        <v>1</v>
      </c>
      <c r="Y14" s="6"/>
      <c r="Z14" s="23">
        <v>22.72</v>
      </c>
      <c r="AA14" s="23">
        <f>IF(OR(Z14="NT", Z14="TIME"), 0, IF(_xlfn.RANK.EQ(Z14, $Z$14:$Z$15, 1)&lt;=10, 11 - _xlfn.RANK.EQ(Z14, $Z$14:$Z$15, 1), 0))</f>
        <v>10</v>
      </c>
      <c r="AB14" s="23">
        <f>IF(OR(Z14="TO", Z14="TIME"), 0, IF(Z14&lt;&gt;"", 1, ""))</f>
        <v>1</v>
      </c>
      <c r="AC14" s="36"/>
      <c r="AD14" s="23" t="s">
        <v>53</v>
      </c>
      <c r="AE14" s="23">
        <f>IF(OR(AD14="NT", AD14="TIME"), 0, IF(_xlfn.RANK.EQ(AD14, $AD$14:$AD$15, 1)&lt;=10, 11 - _xlfn.RANK.EQ(AD14, $AD$14:$AD$15, 1), 0))</f>
        <v>0</v>
      </c>
      <c r="AF14" s="23">
        <f>IF(OR(AD14="TO", AD14="TIME"), 0, IF(AD14&lt;&gt;"", 1, ""))</f>
        <v>1</v>
      </c>
      <c r="AG14" s="36"/>
      <c r="AH14" s="23">
        <v>15.44</v>
      </c>
      <c r="AI14" s="23">
        <f>IF(OR(AH14="NT", AH14="TIME"), 0, IF(_xlfn.RANK.EQ(AH14, $AH$14:$AH$15, 1)&lt;=10, 11 - _xlfn.RANK.EQ(AH14, $AH$14:$AH$15, 1), 0))</f>
        <v>10</v>
      </c>
      <c r="AJ14" s="23">
        <f>IF(OR(AH14="TO", AH14="TIME"), 0, IF(AH14&lt;&gt;"", 1, ""))</f>
        <v>1</v>
      </c>
      <c r="AK14" s="36"/>
      <c r="AL14" s="23">
        <v>7.07</v>
      </c>
      <c r="AM14" s="23">
        <f>IF(OR(AL14="NT", AL14="TIME"), 0, IF(_xlfn.RANK.EQ(AL14, $AL$14:$AL$15, 1)&lt;=10, 11 - _xlfn.RANK.EQ(AL14, $AL$14:$AL$15, 1), 0))</f>
        <v>10</v>
      </c>
      <c r="AN14" s="23">
        <f>IF(OR(AL14="TO", AL14="TIME"), 0, IF(AL14&lt;&gt;"", 1, ""))</f>
        <v>1</v>
      </c>
      <c r="AO14" s="36"/>
      <c r="AP14" s="23" t="s">
        <v>52</v>
      </c>
      <c r="AQ14" s="23">
        <f>IF(OR(AP14="NT", AP14="TIME"), 0, IF(_xlfn.RANK.EQ(AP14, $AP$14:$AP$15, 1)&lt;=10, 11 - _xlfn.RANK.EQ(AP14, $AP$14:$AP$15, 1), 0))</f>
        <v>0</v>
      </c>
      <c r="AR14" s="23">
        <f>IF(OR(AP14="TO", AP14="TIME"), 0, IF(AP14&lt;&gt;"", 1, ""))</f>
        <v>0</v>
      </c>
      <c r="AS14" s="36"/>
      <c r="AT14" s="23">
        <f t="shared" ref="AT14:AT15" si="15">AR14+AN14+AJ14+AF14+AB14+X14+T14+P14+L14+H14</f>
        <v>6</v>
      </c>
    </row>
    <row r="15">
      <c r="A15" s="21"/>
      <c r="B15" s="21"/>
      <c r="C15" s="22"/>
      <c r="D15" s="35">
        <f t="shared" si="14"/>
        <v>0</v>
      </c>
      <c r="E15" s="36"/>
      <c r="F15" s="23"/>
      <c r="G15" s="23"/>
      <c r="H15" s="23"/>
      <c r="I15" s="36"/>
      <c r="J15" s="23"/>
      <c r="K15" s="23"/>
      <c r="L15" s="23" t="str">
        <f>IF(J15="TO", 0, IF(J15&lt;&gt;"", 1, ""))</f>
        <v/>
      </c>
      <c r="M15" s="36"/>
      <c r="N15" s="23"/>
      <c r="O15" s="23"/>
      <c r="P15" s="23" t="str">
        <f>IF(N15="TO", 0, IF(N15&lt;&gt;"", 1, ""))</f>
        <v/>
      </c>
      <c r="Q15" s="36"/>
      <c r="R15" s="23"/>
      <c r="S15" s="23"/>
      <c r="T15" s="23" t="str">
        <f>IF(R15="TO", 0, IF(R15&lt;&gt;"", 1, ""))</f>
        <v/>
      </c>
      <c r="U15" s="36"/>
      <c r="V15" s="23"/>
      <c r="W15" s="23"/>
      <c r="X15" s="23" t="str">
        <f>IF(V15="TO", 0, IF(V15&lt;&gt;"", 1, ""))</f>
        <v/>
      </c>
      <c r="Y15" s="6"/>
      <c r="Z15" s="23"/>
      <c r="AA15" s="23"/>
      <c r="AB15" s="23" t="str">
        <f>IF(Z15="TO", 0, IF(Z15&lt;&gt;"", 1, ""))</f>
        <v/>
      </c>
      <c r="AC15" s="36"/>
      <c r="AD15" s="23"/>
      <c r="AE15" s="23"/>
      <c r="AF15" s="23" t="str">
        <f>IF(AD15="TO", 0, IF(AD15&lt;&gt;"", 1, ""))</f>
        <v/>
      </c>
      <c r="AG15" s="36"/>
      <c r="AH15" s="23"/>
      <c r="AI15" s="23"/>
      <c r="AJ15" s="23" t="str">
        <f>IF(AH15="TO", 0, IF(AH15&lt;&gt;"", 1, ""))</f>
        <v/>
      </c>
      <c r="AK15" s="36"/>
      <c r="AL15" s="23"/>
      <c r="AM15" s="23"/>
      <c r="AN15" s="23" t="str">
        <f>IF(AL15="TO", 0, IF(AL15&lt;&gt;"", 1, ""))</f>
        <v/>
      </c>
      <c r="AO15" s="36"/>
      <c r="AP15" s="23"/>
      <c r="AQ15" s="23"/>
      <c r="AR15" s="23" t="str">
        <f>IF(AP15="TO", 0, IF(AP15&lt;&gt;"", 1, ""))</f>
        <v/>
      </c>
      <c r="AS15" s="36"/>
      <c r="AT15" s="23">
        <f t="shared" si="15"/>
        <v>0</v>
      </c>
    </row>
    <row r="16">
      <c r="A16" s="4"/>
      <c r="B16" s="4"/>
      <c r="C16" s="6"/>
      <c r="D16" s="53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6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</row>
    <row r="17">
      <c r="A17" s="15"/>
      <c r="B17" s="15" t="s">
        <v>51</v>
      </c>
      <c r="C17" s="6"/>
      <c r="D17" s="53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6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>
      <c r="A18" s="48"/>
      <c r="B18" s="48"/>
      <c r="C18" s="22"/>
      <c r="D18" s="35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>
      <c r="A19" s="21">
        <f t="shared" ref="A19:A22" si="16">ROW(A2)-ROW($A$2)+1</f>
        <v>1</v>
      </c>
      <c r="B19" s="21" t="s">
        <v>118</v>
      </c>
      <c r="C19" s="22"/>
      <c r="D19" s="35">
        <f t="shared" ref="D19:D22" si="17">G19+K19+O19+S19+W19+AA19+AE19+AI19+AM19+AQ19</f>
        <v>74</v>
      </c>
      <c r="E19" s="36"/>
      <c r="F19" s="23">
        <v>24.28</v>
      </c>
      <c r="G19" s="23">
        <f t="shared" ref="G19:G20" si="18">IF(F19="NT", 0, IF(_xlfn.RANK.EQ(F19, $F$19:$F$22, 1)&lt;=10, 11 - _xlfn.RANK.EQ(F19, $F$19:$F$22, 1), 0))</f>
        <v>10</v>
      </c>
      <c r="H19" s="23">
        <f t="shared" ref="H19:H20" si="19">IF(F19="TO", 0, IF(F19&lt;&gt;"", 1, ""))</f>
        <v>1</v>
      </c>
      <c r="I19" s="36"/>
      <c r="J19" s="23">
        <v>23.41</v>
      </c>
      <c r="K19" s="55">
        <v>7.0</v>
      </c>
      <c r="L19" s="23">
        <f t="shared" ref="L19:L22" si="20">IF(OR(J19="TO", J19="TIME"), 0, IF(J19&lt;&gt;"", 1, ""))</f>
        <v>1</v>
      </c>
      <c r="M19" s="36"/>
      <c r="N19" s="23" t="s">
        <v>53</v>
      </c>
      <c r="O19" s="23">
        <f t="shared" ref="O19:O22" si="21">IF(OR(N19="NT", N19="TIME"), 0, IF(_xlfn.RANK.EQ(N19, $N$19:$N$22, 1)&lt;=10, 11 - _xlfn.RANK.EQ(N19, $N$19:$N$22, 1), 0))</f>
        <v>0</v>
      </c>
      <c r="P19" s="23">
        <f t="shared" ref="P19:P22" si="22">IF(OR(N19="TO", N19="TIME"), 0, IF(N19&lt;&gt;"", 1, ""))</f>
        <v>1</v>
      </c>
      <c r="Q19" s="36"/>
      <c r="R19" s="23">
        <v>23.03</v>
      </c>
      <c r="S19" s="23">
        <f t="shared" ref="S19:S22" si="23">IF(OR(R19="NT", R19="TIME"), 0, IF(_xlfn.RANK.EQ(R19, $R$19:$R$22, 1)&lt;=10, 11 - _xlfn.RANK.EQ(R19, $R$19:$R$22, 1), 0))</f>
        <v>10</v>
      </c>
      <c r="T19" s="23">
        <f t="shared" ref="T19:T22" si="24">IF(OR(R19="TO", R19="TIME"), 0, IF(R19&lt;&gt;"", 1, ""))</f>
        <v>1</v>
      </c>
      <c r="U19" s="36"/>
      <c r="V19" s="23">
        <v>21.5</v>
      </c>
      <c r="W19" s="23">
        <f t="shared" ref="W19:W22" si="25">IF(OR(V19="NT", V19="TIME"), 0, IF(_xlfn.RANK.EQ(V19, $V$19:$V$22, 1)&lt;=10, 11 - _xlfn.RANK.EQ(V19, $V$19:$V$22, 1), 0))</f>
        <v>9</v>
      </c>
      <c r="X19" s="23">
        <f t="shared" ref="X19:X22" si="26">IF(OR(V19="TO", V19="TIME"), 0, IF(V19&lt;&gt;"", 1, ""))</f>
        <v>1</v>
      </c>
      <c r="Y19" s="6"/>
      <c r="Z19" s="23">
        <v>22.25</v>
      </c>
      <c r="AA19" s="23">
        <f t="shared" ref="AA19:AA22" si="27">IF(OR(Z19="NT", Z19="TIME"), 0, IF(_xlfn.RANK.EQ(Z19, $Z$19:$Z$22, 1)&lt;=10, 11 - _xlfn.RANK.EQ(Z19, $Z$19:$Z$22, 1), 0))</f>
        <v>8</v>
      </c>
      <c r="AB19" s="23">
        <f t="shared" ref="AB19:AB22" si="28">IF(OR(Z19="TO", Z19="TIME"), 0, IF(Z19&lt;&gt;"", 1, ""))</f>
        <v>1</v>
      </c>
      <c r="AC19" s="36"/>
      <c r="AD19" s="23">
        <v>20.32</v>
      </c>
      <c r="AE19" s="23">
        <f t="shared" ref="AE19:AE22" si="29">IF(OR(AD19="NT", AD19="TIME"), 0, IF(_xlfn.RANK.EQ(AD19, $AD$19:$AD$22, 1)&lt;=10, 11 - _xlfn.RANK.EQ(AD19, $AD$19:$AD$22, 1), 0))</f>
        <v>10</v>
      </c>
      <c r="AF19" s="23">
        <f t="shared" ref="AF19:AF22" si="30">IF(OR(AD19="TO", AD19="TIME"), 0, IF(AD19&lt;&gt;"", 1, ""))</f>
        <v>1</v>
      </c>
      <c r="AG19" s="36"/>
      <c r="AH19" s="23">
        <v>18.04</v>
      </c>
      <c r="AI19" s="23">
        <f t="shared" ref="AI19:AI22" si="31">IF(OR(AH19="NT", AH19="TIME"), 0, IF(_xlfn.RANK.EQ(AH19, $AH$19:$AH$22, 1)&lt;=10, 11 - _xlfn.RANK.EQ(AH19, $AH$19:$AH$22, 1), 0))</f>
        <v>10</v>
      </c>
      <c r="AJ19" s="23">
        <f t="shared" ref="AJ19:AJ22" si="32">IF(OR(AH19="TO", AH19="TIME"), 0, IF(AH19&lt;&gt;"", 1, ""))</f>
        <v>1</v>
      </c>
      <c r="AK19" s="36"/>
      <c r="AL19" s="23">
        <v>21.37</v>
      </c>
      <c r="AM19" s="23">
        <f t="shared" ref="AM19:AM22" si="33">IF(OR(AL19="NT", AL19="TIME"), 0, IF(_xlfn.RANK.EQ(AL19, $AL$19:$AL$22, 1)&lt;=10, 11 - _xlfn.RANK.EQ(AL19, $AL$19:$AL$22, 1), 0))</f>
        <v>10</v>
      </c>
      <c r="AN19" s="23">
        <f t="shared" ref="AN19:AN22" si="34">IF(OR(AL19="TO", AL19="TIME"), 0, IF(AL19&lt;&gt;"", 1, ""))</f>
        <v>1</v>
      </c>
      <c r="AO19" s="36"/>
      <c r="AP19" s="23" t="s">
        <v>52</v>
      </c>
      <c r="AQ19" s="23">
        <f t="shared" ref="AQ19:AQ22" si="35">IF(OR(AP19="NT", AP19="TIME"), 0, IF(_xlfn.RANK.EQ(AP19, $AP$19:$AP$22, 1)&lt;=10, 11 - _xlfn.RANK.EQ(AP19, $AP$19:$AP$22, 1), 0))</f>
        <v>0</v>
      </c>
      <c r="AR19" s="23">
        <f t="shared" ref="AR19:AR22" si="36">IF(OR(AP19="TO", AP19="TIME"), 0, IF(AP19&lt;&gt;"", 1, ""))</f>
        <v>0</v>
      </c>
      <c r="AS19" s="36"/>
      <c r="AT19" s="23">
        <f t="shared" ref="AT19:AT22" si="37">AR19+AN19+AJ19+AF19+AB19+X19+T19+P19+L19+H19</f>
        <v>9</v>
      </c>
    </row>
    <row r="20">
      <c r="A20" s="21">
        <f t="shared" si="16"/>
        <v>2</v>
      </c>
      <c r="B20" s="21" t="s">
        <v>122</v>
      </c>
      <c r="C20" s="22"/>
      <c r="D20" s="35">
        <f t="shared" si="17"/>
        <v>64</v>
      </c>
      <c r="E20" s="36"/>
      <c r="F20" s="23" t="s">
        <v>53</v>
      </c>
      <c r="G20" s="23">
        <f t="shared" si="18"/>
        <v>0</v>
      </c>
      <c r="H20" s="23">
        <f t="shared" si="19"/>
        <v>1</v>
      </c>
      <c r="I20" s="36"/>
      <c r="J20" s="23">
        <v>28.19</v>
      </c>
      <c r="K20" s="55">
        <v>6.0</v>
      </c>
      <c r="L20" s="23">
        <f t="shared" si="20"/>
        <v>1</v>
      </c>
      <c r="M20" s="36"/>
      <c r="N20" s="23">
        <v>25.03</v>
      </c>
      <c r="O20" s="23">
        <f t="shared" si="21"/>
        <v>9</v>
      </c>
      <c r="P20" s="23">
        <f t="shared" si="22"/>
        <v>1</v>
      </c>
      <c r="Q20" s="36"/>
      <c r="R20" s="23">
        <v>24.72</v>
      </c>
      <c r="S20" s="23">
        <f t="shared" si="23"/>
        <v>9</v>
      </c>
      <c r="T20" s="23">
        <f t="shared" si="24"/>
        <v>1</v>
      </c>
      <c r="U20" s="36"/>
      <c r="V20" s="23">
        <v>23.96</v>
      </c>
      <c r="W20" s="23">
        <f t="shared" si="25"/>
        <v>8</v>
      </c>
      <c r="X20" s="23">
        <f t="shared" si="26"/>
        <v>1</v>
      </c>
      <c r="Y20" s="6"/>
      <c r="Z20" s="23">
        <v>25.47</v>
      </c>
      <c r="AA20" s="23">
        <f t="shared" si="27"/>
        <v>7</v>
      </c>
      <c r="AB20" s="23">
        <f t="shared" si="28"/>
        <v>1</v>
      </c>
      <c r="AC20" s="36"/>
      <c r="AD20" s="23">
        <v>23.1</v>
      </c>
      <c r="AE20" s="23">
        <f t="shared" si="29"/>
        <v>9</v>
      </c>
      <c r="AF20" s="23">
        <f t="shared" si="30"/>
        <v>1</v>
      </c>
      <c r="AG20" s="36"/>
      <c r="AH20" s="23">
        <v>35.16</v>
      </c>
      <c r="AI20" s="23">
        <f t="shared" si="31"/>
        <v>7</v>
      </c>
      <c r="AJ20" s="23">
        <f t="shared" si="32"/>
        <v>1</v>
      </c>
      <c r="AK20" s="36"/>
      <c r="AL20" s="23">
        <v>21.5</v>
      </c>
      <c r="AM20" s="23">
        <f t="shared" si="33"/>
        <v>9</v>
      </c>
      <c r="AN20" s="23">
        <f t="shared" si="34"/>
        <v>1</v>
      </c>
      <c r="AO20" s="36"/>
      <c r="AP20" s="23" t="s">
        <v>52</v>
      </c>
      <c r="AQ20" s="23">
        <f t="shared" si="35"/>
        <v>0</v>
      </c>
      <c r="AR20" s="23">
        <f t="shared" si="36"/>
        <v>0</v>
      </c>
      <c r="AS20" s="36"/>
      <c r="AT20" s="23">
        <f t="shared" si="37"/>
        <v>9</v>
      </c>
    </row>
    <row r="21">
      <c r="A21" s="21">
        <f t="shared" si="16"/>
        <v>3</v>
      </c>
      <c r="B21" s="21" t="s">
        <v>119</v>
      </c>
      <c r="C21" s="22"/>
      <c r="D21" s="35">
        <f t="shared" si="17"/>
        <v>57</v>
      </c>
      <c r="E21" s="36"/>
      <c r="F21" s="23"/>
      <c r="G21" s="23"/>
      <c r="H21" s="23"/>
      <c r="I21" s="36"/>
      <c r="J21" s="23">
        <v>19.57</v>
      </c>
      <c r="K21" s="23">
        <f t="shared" ref="K21:K22" si="38">IF(OR(J21="NT", J21="TIME"), 0, IF(_xlfn.RANK.EQ(J21, $J$19:$J$22, 1)&lt;=10, 11 - _xlfn.RANK.EQ(J21, $J$19:$J$22, 1), 0))</f>
        <v>10</v>
      </c>
      <c r="L21" s="23">
        <f t="shared" si="20"/>
        <v>1</v>
      </c>
      <c r="M21" s="36"/>
      <c r="N21" s="23">
        <v>18.27</v>
      </c>
      <c r="O21" s="23">
        <f t="shared" si="21"/>
        <v>10</v>
      </c>
      <c r="P21" s="23">
        <f t="shared" si="22"/>
        <v>1</v>
      </c>
      <c r="Q21" s="36"/>
      <c r="R21" s="23" t="s">
        <v>53</v>
      </c>
      <c r="S21" s="23">
        <f t="shared" si="23"/>
        <v>0</v>
      </c>
      <c r="T21" s="23">
        <f t="shared" si="24"/>
        <v>1</v>
      </c>
      <c r="U21" s="36"/>
      <c r="V21" s="23">
        <v>18.44</v>
      </c>
      <c r="W21" s="23">
        <f t="shared" si="25"/>
        <v>10</v>
      </c>
      <c r="X21" s="23">
        <f t="shared" si="26"/>
        <v>1</v>
      </c>
      <c r="Y21" s="6"/>
      <c r="Z21" s="23">
        <v>21.03</v>
      </c>
      <c r="AA21" s="23">
        <f t="shared" si="27"/>
        <v>10</v>
      </c>
      <c r="AB21" s="23">
        <f t="shared" si="28"/>
        <v>1</v>
      </c>
      <c r="AC21" s="36"/>
      <c r="AD21" s="23">
        <v>28.0</v>
      </c>
      <c r="AE21" s="23">
        <f t="shared" si="29"/>
        <v>8</v>
      </c>
      <c r="AF21" s="23">
        <f t="shared" si="30"/>
        <v>1</v>
      </c>
      <c r="AG21" s="36"/>
      <c r="AH21" s="23">
        <v>20.15</v>
      </c>
      <c r="AI21" s="23">
        <f t="shared" si="31"/>
        <v>9</v>
      </c>
      <c r="AJ21" s="23">
        <f t="shared" si="32"/>
        <v>1</v>
      </c>
      <c r="AK21" s="36"/>
      <c r="AL21" s="23" t="s">
        <v>53</v>
      </c>
      <c r="AM21" s="23">
        <f t="shared" si="33"/>
        <v>0</v>
      </c>
      <c r="AN21" s="23">
        <f t="shared" si="34"/>
        <v>1</v>
      </c>
      <c r="AO21" s="36"/>
      <c r="AP21" s="23" t="s">
        <v>52</v>
      </c>
      <c r="AQ21" s="23">
        <f t="shared" si="35"/>
        <v>0</v>
      </c>
      <c r="AR21" s="23">
        <f t="shared" si="36"/>
        <v>0</v>
      </c>
      <c r="AS21" s="36"/>
      <c r="AT21" s="23">
        <f t="shared" si="37"/>
        <v>8</v>
      </c>
    </row>
    <row r="22">
      <c r="A22" s="21">
        <f t="shared" si="16"/>
        <v>4</v>
      </c>
      <c r="B22" s="21" t="s">
        <v>120</v>
      </c>
      <c r="C22" s="22"/>
      <c r="D22" s="35">
        <f t="shared" si="17"/>
        <v>49</v>
      </c>
      <c r="E22" s="36"/>
      <c r="F22" s="23"/>
      <c r="G22" s="23"/>
      <c r="H22" s="23"/>
      <c r="I22" s="36"/>
      <c r="J22" s="23">
        <v>22.57</v>
      </c>
      <c r="K22" s="23">
        <f t="shared" si="38"/>
        <v>9</v>
      </c>
      <c r="L22" s="23">
        <f t="shared" si="20"/>
        <v>1</v>
      </c>
      <c r="M22" s="36"/>
      <c r="N22" s="23">
        <v>27.09</v>
      </c>
      <c r="O22" s="23">
        <f t="shared" si="21"/>
        <v>8</v>
      </c>
      <c r="P22" s="23">
        <f t="shared" si="22"/>
        <v>1</v>
      </c>
      <c r="Q22" s="36"/>
      <c r="R22" s="23" t="s">
        <v>52</v>
      </c>
      <c r="S22" s="23">
        <f t="shared" si="23"/>
        <v>0</v>
      </c>
      <c r="T22" s="23">
        <f t="shared" si="24"/>
        <v>0</v>
      </c>
      <c r="U22" s="36"/>
      <c r="V22" s="23">
        <v>31.31</v>
      </c>
      <c r="W22" s="23">
        <f t="shared" si="25"/>
        <v>7</v>
      </c>
      <c r="X22" s="23">
        <f t="shared" si="26"/>
        <v>1</v>
      </c>
      <c r="Y22" s="6"/>
      <c r="Z22" s="23">
        <v>21.31</v>
      </c>
      <c r="AA22" s="23">
        <f t="shared" si="27"/>
        <v>9</v>
      </c>
      <c r="AB22" s="23">
        <f t="shared" si="28"/>
        <v>1</v>
      </c>
      <c r="AC22" s="36"/>
      <c r="AD22" s="23" t="s">
        <v>53</v>
      </c>
      <c r="AE22" s="23">
        <f t="shared" si="29"/>
        <v>0</v>
      </c>
      <c r="AF22" s="23">
        <f t="shared" si="30"/>
        <v>1</v>
      </c>
      <c r="AG22" s="36"/>
      <c r="AH22" s="23">
        <v>20.85</v>
      </c>
      <c r="AI22" s="23">
        <f t="shared" si="31"/>
        <v>8</v>
      </c>
      <c r="AJ22" s="23">
        <f t="shared" si="32"/>
        <v>1</v>
      </c>
      <c r="AK22" s="36"/>
      <c r="AL22" s="23">
        <v>21.72</v>
      </c>
      <c r="AM22" s="23">
        <f t="shared" si="33"/>
        <v>8</v>
      </c>
      <c r="AN22" s="23">
        <f t="shared" si="34"/>
        <v>1</v>
      </c>
      <c r="AO22" s="36"/>
      <c r="AP22" s="23" t="s">
        <v>52</v>
      </c>
      <c r="AQ22" s="23">
        <f t="shared" si="35"/>
        <v>0</v>
      </c>
      <c r="AR22" s="23">
        <f t="shared" si="36"/>
        <v>0</v>
      </c>
      <c r="AS22" s="36"/>
      <c r="AT22" s="23">
        <f t="shared" si="37"/>
        <v>7</v>
      </c>
    </row>
    <row r="23" ht="15.75" customHeight="1">
      <c r="A23" s="4"/>
      <c r="B23" s="4"/>
      <c r="C23" s="6"/>
      <c r="D23" s="53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6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</row>
    <row r="24">
      <c r="A24" s="15"/>
      <c r="B24" s="15" t="s">
        <v>123</v>
      </c>
      <c r="C24" s="6"/>
      <c r="D24" s="53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6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</row>
    <row r="25" ht="15.75" customHeight="1">
      <c r="A25" s="48"/>
      <c r="B25" s="48"/>
      <c r="C25" s="6"/>
      <c r="D25" s="35"/>
      <c r="E25" s="7"/>
      <c r="F25" s="7"/>
      <c r="G25" s="36"/>
      <c r="H25" s="36"/>
      <c r="I25" s="7"/>
      <c r="J25" s="36"/>
      <c r="K25" s="36"/>
      <c r="L25" s="36"/>
      <c r="M25" s="7"/>
      <c r="N25" s="36"/>
      <c r="O25" s="36"/>
      <c r="P25" s="36"/>
      <c r="Q25" s="7"/>
      <c r="R25" s="36"/>
      <c r="S25" s="36"/>
      <c r="T25" s="36"/>
      <c r="U25" s="7"/>
      <c r="V25" s="36"/>
      <c r="W25" s="36"/>
      <c r="X25" s="36"/>
      <c r="Y25" s="6"/>
      <c r="Z25" s="36"/>
      <c r="AA25" s="36"/>
      <c r="AB25" s="36"/>
      <c r="AC25" s="7"/>
      <c r="AD25" s="36"/>
      <c r="AE25" s="36"/>
      <c r="AF25" s="36"/>
      <c r="AG25" s="7"/>
      <c r="AH25" s="36"/>
      <c r="AI25" s="36"/>
      <c r="AJ25" s="36"/>
      <c r="AK25" s="7"/>
      <c r="AL25" s="36"/>
      <c r="AM25" s="36"/>
      <c r="AN25" s="36"/>
      <c r="AO25" s="7"/>
      <c r="AP25" s="36"/>
      <c r="AQ25" s="36"/>
      <c r="AR25" s="36"/>
      <c r="AS25" s="7"/>
      <c r="AT25" s="36"/>
    </row>
    <row r="26" ht="15.75" customHeight="1">
      <c r="A26" s="21">
        <v>1.0</v>
      </c>
      <c r="B26" s="21" t="s">
        <v>121</v>
      </c>
      <c r="C26" s="6"/>
      <c r="D26" s="35">
        <f>G26+K26+O26+S26+W26+AA26+AE26+AI26+AM26+AQ26</f>
        <v>20</v>
      </c>
      <c r="E26" s="7"/>
      <c r="F26" s="23"/>
      <c r="G26" s="23"/>
      <c r="H26" s="23"/>
      <c r="I26" s="7"/>
      <c r="J26" s="23"/>
      <c r="K26" s="23"/>
      <c r="L26" s="23"/>
      <c r="M26" s="7"/>
      <c r="N26" s="23"/>
      <c r="O26" s="23"/>
      <c r="P26" s="23"/>
      <c r="Q26" s="7"/>
      <c r="R26" s="23"/>
      <c r="S26" s="23"/>
      <c r="T26" s="23"/>
      <c r="U26" s="7"/>
      <c r="V26" s="23" t="s">
        <v>53</v>
      </c>
      <c r="W26" s="23">
        <f>IF(OR(V26="NT", V26="TIME"), 0, IF(_xlfn.RANK.EQ(V26, $V$30:$V$36, 1)&lt;=10, 11 - _xlfn.RANK.EQ(V26, $V$30:$V$36, 1), 0))</f>
        <v>0</v>
      </c>
      <c r="X26" s="23">
        <f>IF(OR(V26="TO", V26="TIME"), 0, IF(V26&lt;&gt;"", 1, ""))</f>
        <v>1</v>
      </c>
      <c r="Y26" s="6"/>
      <c r="Z26" s="23" t="s">
        <v>53</v>
      </c>
      <c r="AA26" s="23">
        <v>0.0</v>
      </c>
      <c r="AB26" s="23">
        <f>IF(OR(Z26="TO", Z26="TIME"), 0, IF(Z26&lt;&gt;"", 1, ""))</f>
        <v>1</v>
      </c>
      <c r="AC26" s="7"/>
      <c r="AD26" s="23">
        <v>19.84</v>
      </c>
      <c r="AE26" s="23">
        <v>10.0</v>
      </c>
      <c r="AF26" s="23">
        <f>IF(OR(AD26="TO", AD26="TIME"), 0, IF(AD26&lt;&gt;"", 1, ""))</f>
        <v>1</v>
      </c>
      <c r="AG26" s="7"/>
      <c r="AH26" s="23" t="s">
        <v>53</v>
      </c>
      <c r="AI26" s="23">
        <f>IF(OR(AH26="NT", AH26="TIME"), 0, IF(_xlfn.RANK.EQ(AH26, $AH$30:$AH$36, 1)&lt;=10, 11 - _xlfn.RANK.EQ(AH26, $AH$30:$AH$36, 1), 0))</f>
        <v>0</v>
      </c>
      <c r="AJ26" s="23">
        <f>IF(OR(AH26="TO", AH26="TIME"), 0, IF(AH26&lt;&gt;"", 1, ""))</f>
        <v>1</v>
      </c>
      <c r="AK26" s="7"/>
      <c r="AL26" s="23">
        <v>9.12</v>
      </c>
      <c r="AM26" s="23">
        <v>10.0</v>
      </c>
      <c r="AN26" s="23">
        <f>IF(OR(AL26="TO", AL26="TIME"), 0, IF(AL26&lt;&gt;"", 1, ""))</f>
        <v>1</v>
      </c>
      <c r="AO26" s="7"/>
      <c r="AP26" s="23" t="s">
        <v>52</v>
      </c>
      <c r="AQ26" s="23">
        <f>IF(OR(AP26="NT", AP26="TIME"), 0, IF(_xlfn.RANK.EQ(AP26, $AP$30:$AP$36, 1)&lt;=10, 11 - _xlfn.RANK.EQ(AP26, $AP$30:$AP$36, 1), 0))</f>
        <v>0</v>
      </c>
      <c r="AR26" s="23">
        <f>IF(OR(AP26="TO", AP26="TIME"), 0, IF(AP26&lt;&gt;"", 1, ""))</f>
        <v>0</v>
      </c>
      <c r="AS26" s="7"/>
      <c r="AT26" s="23">
        <f>AR26+AN26+AJ26+AF26+AB26+X26+T26+P26+L26+H26</f>
        <v>5</v>
      </c>
    </row>
    <row r="27" ht="15.75" customHeight="1">
      <c r="A27" s="4"/>
      <c r="B27" s="4"/>
      <c r="C27" s="6"/>
      <c r="D27" s="5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6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</row>
    <row r="28">
      <c r="A28" s="15"/>
      <c r="B28" s="15" t="s">
        <v>56</v>
      </c>
      <c r="C28" s="6"/>
      <c r="D28" s="5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6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</row>
    <row r="29" ht="15.75" customHeight="1">
      <c r="A29" s="48"/>
      <c r="B29" s="48"/>
      <c r="C29" s="6"/>
      <c r="D29" s="35"/>
      <c r="E29" s="7"/>
      <c r="F29" s="7"/>
      <c r="G29" s="36"/>
      <c r="H29" s="36"/>
      <c r="I29" s="7"/>
      <c r="J29" s="36"/>
      <c r="K29" s="36"/>
      <c r="L29" s="36"/>
      <c r="M29" s="7"/>
      <c r="N29" s="36"/>
      <c r="O29" s="36"/>
      <c r="P29" s="36"/>
      <c r="Q29" s="7"/>
      <c r="R29" s="36"/>
      <c r="S29" s="36"/>
      <c r="T29" s="36"/>
      <c r="U29" s="7"/>
      <c r="V29" s="36"/>
      <c r="W29" s="36"/>
      <c r="X29" s="36"/>
      <c r="Y29" s="6"/>
      <c r="Z29" s="36"/>
      <c r="AA29" s="36"/>
      <c r="AB29" s="36"/>
      <c r="AC29" s="7"/>
      <c r="AD29" s="36"/>
      <c r="AE29" s="36"/>
      <c r="AF29" s="36"/>
      <c r="AG29" s="7"/>
      <c r="AH29" s="36"/>
      <c r="AI29" s="36"/>
      <c r="AJ29" s="36"/>
      <c r="AK29" s="7"/>
      <c r="AL29" s="36"/>
      <c r="AM29" s="36"/>
      <c r="AN29" s="36"/>
      <c r="AO29" s="7"/>
      <c r="AP29" s="36"/>
      <c r="AQ29" s="36"/>
      <c r="AR29" s="36"/>
      <c r="AS29" s="7"/>
      <c r="AT29" s="36"/>
    </row>
    <row r="30" ht="15.75" customHeight="1">
      <c r="A30" s="21">
        <f t="shared" ref="A30:A36" si="39">ROW(A2)-ROW($A$2)+1</f>
        <v>1</v>
      </c>
      <c r="B30" s="21" t="s">
        <v>119</v>
      </c>
      <c r="C30" s="6"/>
      <c r="D30" s="35">
        <f t="shared" ref="D30:D36" si="40">G30+K30+O30+S30+W30+AA30+AE30+AI30+AM30+AQ30</f>
        <v>69</v>
      </c>
      <c r="E30" s="7"/>
      <c r="F30" s="56"/>
      <c r="G30" s="23"/>
      <c r="H30" s="23"/>
      <c r="I30" s="7"/>
      <c r="J30" s="23">
        <v>31.011</v>
      </c>
      <c r="K30" s="55">
        <v>5.0</v>
      </c>
      <c r="L30" s="23">
        <f t="shared" ref="L30:L36" si="41">IF(OR(J30="TO", J30="TIME"), 0, IF(J30&lt;&gt;"", 1, ""))</f>
        <v>1</v>
      </c>
      <c r="M30" s="7"/>
      <c r="N30" s="23">
        <v>24.47</v>
      </c>
      <c r="O30" s="23">
        <f>IF(OR(N30="NT", N30="TIME"), 0, IF(_xlfn.RANK.EQ(N30, $N$30:$N$36, 1)&lt;=10, 11 - _xlfn.RANK.EQ(N30, $N$30:$N$36, 1), 0))</f>
        <v>10</v>
      </c>
      <c r="P30" s="23">
        <f t="shared" ref="P30:P36" si="42">IF(OR(N30="TO", N30="TIME"), 0, IF(N30&lt;&gt;"", 1, ""))</f>
        <v>1</v>
      </c>
      <c r="Q30" s="7"/>
      <c r="R30" s="23">
        <v>23.691</v>
      </c>
      <c r="S30" s="23">
        <f>IF(OR(R30="NT", R30="TIME"), 0, IF(_xlfn.RANK.EQ(R30, $R$30:$R$36, 1)&lt;=10, 11 - _xlfn.RANK.EQ(R30, $R$30:$R$36, 1), 0))</f>
        <v>10</v>
      </c>
      <c r="T30" s="23">
        <f t="shared" ref="T30:T36" si="43">IF(OR(R30="TO", R30="TIME"), 0, IF(R30&lt;&gt;"", 1, ""))</f>
        <v>1</v>
      </c>
      <c r="U30" s="7"/>
      <c r="V30" s="23">
        <v>29.738</v>
      </c>
      <c r="W30" s="23">
        <f t="shared" ref="W30:W36" si="44">IF(OR(V30="NT", V30="TIME"), 0, IF(_xlfn.RANK.EQ(V30, $V$30:$V$36, 1)&lt;=10, 11 - _xlfn.RANK.EQ(V30, $V$30:$V$36, 1), 0))</f>
        <v>10</v>
      </c>
      <c r="X30" s="23">
        <f t="shared" ref="X30:X36" si="45">IF(OR(V30="TO", V30="TIME"), 0, IF(V30&lt;&gt;"", 1, ""))</f>
        <v>1</v>
      </c>
      <c r="Y30" s="6"/>
      <c r="Z30" s="23">
        <v>23.563</v>
      </c>
      <c r="AA30" s="23">
        <f t="shared" ref="AA30:AA36" si="46">IF(OR(Z30="NT", Z30="TIME"), 0, IF(_xlfn.RANK.EQ(Z30, $Z$30:$Z$36, 1)&lt;=10, 11 - _xlfn.RANK.EQ(Z30, $Z$30:$Z$36, 1), 0))</f>
        <v>10</v>
      </c>
      <c r="AB30" s="23">
        <f t="shared" ref="AB30:AB36" si="47">IF(OR(Z30="TO", Z30="TIME"), 0, IF(Z30&lt;&gt;"", 1, ""))</f>
        <v>1</v>
      </c>
      <c r="AC30" s="7"/>
      <c r="AD30" s="23">
        <v>30.002</v>
      </c>
      <c r="AE30" s="23">
        <f t="shared" ref="AE30:AE36" si="48">IF(OR(AD30="NT", AD30="TIME"), 0, IF(_xlfn.RANK.EQ(AD30, $AD$30:$AD$36, 1)&lt;=10, 11 - _xlfn.RANK.EQ(AD30, $AD$30:$AD$36, 1), 0))</f>
        <v>9</v>
      </c>
      <c r="AF30" s="23">
        <f t="shared" ref="AF30:AF36" si="49">IF(OR(AD30="TO", AD30="TIME"), 0, IF(AD30&lt;&gt;"", 1, ""))</f>
        <v>1</v>
      </c>
      <c r="AG30" s="7"/>
      <c r="AH30" s="23">
        <v>29.081</v>
      </c>
      <c r="AI30" s="23">
        <f t="shared" ref="AI30:AI33" si="50">IF(OR(AH30="NT", AH30="TIME"), 0, IF(_xlfn.RANK.EQ(AH30, $AH$30:$AH$36, 1)&lt;=10, 11 - _xlfn.RANK.EQ(AH30, $AH$30:$AH$36, 1), 0))</f>
        <v>9</v>
      </c>
      <c r="AJ30" s="23">
        <f t="shared" ref="AJ30:AJ36" si="51">IF(OR(AH30="TO", AH30="TIME"), 0, IF(AH30&lt;&gt;"", 1, ""))</f>
        <v>1</v>
      </c>
      <c r="AK30" s="7"/>
      <c r="AL30" s="23">
        <v>37.235</v>
      </c>
      <c r="AM30" s="23">
        <f t="shared" ref="AM30:AM36" si="52">IF(OR(AL30="NT", AL30="TIME"), 0, IF(_xlfn.RANK.EQ(AL30, $AL$30:$AL$36, 1)&lt;=10, 11 - _xlfn.RANK.EQ(AL30, $AL$30:$AL$36, 1), 0))</f>
        <v>6</v>
      </c>
      <c r="AN30" s="23">
        <f t="shared" ref="AN30:AN36" si="53">IF(OR(AL30="TO", AL30="TIME"), 0, IF(AL30&lt;&gt;"", 1, ""))</f>
        <v>1</v>
      </c>
      <c r="AO30" s="7"/>
      <c r="AP30" s="23" t="s">
        <v>52</v>
      </c>
      <c r="AQ30" s="23">
        <f t="shared" ref="AQ30:AQ36" si="54">IF(OR(AP30="NT", AP30="TIME"), 0, IF(_xlfn.RANK.EQ(AP30, $AP$30:$AP$36, 1)&lt;=10, 11 - _xlfn.RANK.EQ(AP30, $AP$30:$AP$36, 1), 0))</f>
        <v>0</v>
      </c>
      <c r="AR30" s="23">
        <f t="shared" ref="AR30:AR36" si="55">IF(OR(AP30="TO", AP30="TIME"), 0, IF(AP30&lt;&gt;"", 1, ""))</f>
        <v>0</v>
      </c>
      <c r="AS30" s="7"/>
      <c r="AT30" s="23">
        <f t="shared" ref="AT30:AT36" si="56">AR30+AN30+AJ30+AF30+AB30+X30+T30+P30+L30+H30</f>
        <v>8</v>
      </c>
    </row>
    <row r="31" ht="15.75" customHeight="1">
      <c r="A31" s="21">
        <f t="shared" si="39"/>
        <v>2</v>
      </c>
      <c r="B31" s="21" t="s">
        <v>118</v>
      </c>
      <c r="C31" s="6"/>
      <c r="D31" s="35">
        <f t="shared" si="40"/>
        <v>66</v>
      </c>
      <c r="E31" s="7"/>
      <c r="F31" s="56">
        <v>35.091</v>
      </c>
      <c r="G31" s="23">
        <f t="shared" ref="G31:G32" si="57">IF(F31="NT", 0, IF(_xlfn.RANK.EQ(F31, $F$30:$F$35, 1)&lt;=10, 11 - _xlfn.RANK.EQ(F31, $F$30:$F$35, 1), 0))</f>
        <v>9</v>
      </c>
      <c r="H31" s="23">
        <f t="shared" ref="H31:H32" si="58">IF(OR(F31="TO", F31="TIME"), 0, IF(F31&lt;&gt;"", 1, ""))</f>
        <v>1</v>
      </c>
      <c r="I31" s="7"/>
      <c r="J31" s="23">
        <v>34.211</v>
      </c>
      <c r="K31" s="55">
        <v>4.0</v>
      </c>
      <c r="L31" s="23">
        <f t="shared" si="41"/>
        <v>1</v>
      </c>
      <c r="M31" s="7"/>
      <c r="N31" s="23">
        <v>34.62</v>
      </c>
      <c r="O31" s="55">
        <v>6.0</v>
      </c>
      <c r="P31" s="23">
        <f t="shared" si="42"/>
        <v>1</v>
      </c>
      <c r="Q31" s="7"/>
      <c r="R31" s="23">
        <v>30.795</v>
      </c>
      <c r="S31" s="55">
        <v>7.0</v>
      </c>
      <c r="T31" s="23">
        <f t="shared" si="43"/>
        <v>1</v>
      </c>
      <c r="U31" s="7"/>
      <c r="V31" s="23">
        <v>33.551</v>
      </c>
      <c r="W31" s="23">
        <f t="shared" si="44"/>
        <v>7</v>
      </c>
      <c r="X31" s="23">
        <f t="shared" si="45"/>
        <v>1</v>
      </c>
      <c r="Y31" s="6"/>
      <c r="Z31" s="23">
        <v>34.122</v>
      </c>
      <c r="AA31" s="23">
        <f t="shared" si="46"/>
        <v>8</v>
      </c>
      <c r="AB31" s="23">
        <f t="shared" si="47"/>
        <v>1</v>
      </c>
      <c r="AC31" s="7"/>
      <c r="AD31" s="23">
        <v>32.377</v>
      </c>
      <c r="AE31" s="23">
        <f t="shared" si="48"/>
        <v>8</v>
      </c>
      <c r="AF31" s="23">
        <f t="shared" si="49"/>
        <v>1</v>
      </c>
      <c r="AG31" s="7"/>
      <c r="AH31" s="23">
        <v>30.965</v>
      </c>
      <c r="AI31" s="23">
        <f t="shared" si="50"/>
        <v>8</v>
      </c>
      <c r="AJ31" s="23">
        <f t="shared" si="51"/>
        <v>1</v>
      </c>
      <c r="AK31" s="7"/>
      <c r="AL31" s="23">
        <v>28.152</v>
      </c>
      <c r="AM31" s="23">
        <f t="shared" si="52"/>
        <v>9</v>
      </c>
      <c r="AN31" s="23">
        <f t="shared" si="53"/>
        <v>1</v>
      </c>
      <c r="AO31" s="7"/>
      <c r="AP31" s="23" t="s">
        <v>52</v>
      </c>
      <c r="AQ31" s="23">
        <f t="shared" si="54"/>
        <v>0</v>
      </c>
      <c r="AR31" s="23">
        <f t="shared" si="55"/>
        <v>0</v>
      </c>
      <c r="AS31" s="7"/>
      <c r="AT31" s="23">
        <f t="shared" si="56"/>
        <v>9</v>
      </c>
    </row>
    <row r="32" ht="15.75" customHeight="1">
      <c r="A32" s="21">
        <f t="shared" si="39"/>
        <v>3</v>
      </c>
      <c r="B32" s="21" t="s">
        <v>124</v>
      </c>
      <c r="C32" s="6"/>
      <c r="D32" s="35">
        <f t="shared" si="40"/>
        <v>55</v>
      </c>
      <c r="E32" s="7"/>
      <c r="F32" s="23">
        <v>28.434</v>
      </c>
      <c r="G32" s="23">
        <f t="shared" si="57"/>
        <v>10</v>
      </c>
      <c r="H32" s="23">
        <f t="shared" si="58"/>
        <v>1</v>
      </c>
      <c r="I32" s="7"/>
      <c r="J32" s="23">
        <v>29.289</v>
      </c>
      <c r="K32" s="55">
        <v>7.0</v>
      </c>
      <c r="L32" s="23">
        <f t="shared" si="41"/>
        <v>1</v>
      </c>
      <c r="M32" s="7"/>
      <c r="N32" s="23">
        <v>30.56</v>
      </c>
      <c r="O32" s="55">
        <v>7.0</v>
      </c>
      <c r="P32" s="23">
        <f t="shared" si="42"/>
        <v>1</v>
      </c>
      <c r="Q32" s="7"/>
      <c r="R32" s="23">
        <v>29.985</v>
      </c>
      <c r="S32" s="55">
        <v>8.0</v>
      </c>
      <c r="T32" s="23">
        <f t="shared" si="43"/>
        <v>1</v>
      </c>
      <c r="U32" s="7"/>
      <c r="V32" s="23">
        <v>31.539</v>
      </c>
      <c r="W32" s="23">
        <f t="shared" si="44"/>
        <v>9</v>
      </c>
      <c r="X32" s="23">
        <f t="shared" si="45"/>
        <v>1</v>
      </c>
      <c r="Y32" s="6"/>
      <c r="Z32" s="23">
        <v>37.006</v>
      </c>
      <c r="AA32" s="23">
        <f t="shared" si="46"/>
        <v>7</v>
      </c>
      <c r="AB32" s="23">
        <f t="shared" si="47"/>
        <v>1</v>
      </c>
      <c r="AC32" s="7"/>
      <c r="AD32" s="23">
        <v>35.22</v>
      </c>
      <c r="AE32" s="23">
        <f t="shared" si="48"/>
        <v>7</v>
      </c>
      <c r="AF32" s="23">
        <f t="shared" si="49"/>
        <v>1</v>
      </c>
      <c r="AG32" s="7"/>
      <c r="AH32" s="23" t="s">
        <v>53</v>
      </c>
      <c r="AI32" s="23">
        <f t="shared" si="50"/>
        <v>0</v>
      </c>
      <c r="AJ32" s="23">
        <f t="shared" si="51"/>
        <v>1</v>
      </c>
      <c r="AK32" s="7"/>
      <c r="AL32" s="23" t="s">
        <v>53</v>
      </c>
      <c r="AM32" s="23">
        <f t="shared" si="52"/>
        <v>0</v>
      </c>
      <c r="AN32" s="23">
        <f t="shared" si="53"/>
        <v>1</v>
      </c>
      <c r="AO32" s="7"/>
      <c r="AP32" s="23" t="s">
        <v>52</v>
      </c>
      <c r="AQ32" s="23">
        <f t="shared" si="54"/>
        <v>0</v>
      </c>
      <c r="AR32" s="23">
        <f t="shared" si="55"/>
        <v>0</v>
      </c>
      <c r="AS32" s="7"/>
      <c r="AT32" s="23">
        <f t="shared" si="56"/>
        <v>9</v>
      </c>
    </row>
    <row r="33" ht="15.75" customHeight="1">
      <c r="A33" s="21">
        <f t="shared" si="39"/>
        <v>4</v>
      </c>
      <c r="B33" s="21" t="s">
        <v>120</v>
      </c>
      <c r="C33" s="6"/>
      <c r="D33" s="35">
        <f t="shared" si="40"/>
        <v>48</v>
      </c>
      <c r="E33" s="7"/>
      <c r="F33" s="56"/>
      <c r="G33" s="23"/>
      <c r="H33" s="23"/>
      <c r="I33" s="7"/>
      <c r="J33" s="23">
        <v>28.199</v>
      </c>
      <c r="K33" s="55">
        <v>9.0</v>
      </c>
      <c r="L33" s="23">
        <f t="shared" si="41"/>
        <v>1</v>
      </c>
      <c r="M33" s="7"/>
      <c r="N33" s="23">
        <v>27.65</v>
      </c>
      <c r="O33" s="55">
        <v>9.0</v>
      </c>
      <c r="P33" s="23">
        <f t="shared" si="42"/>
        <v>1</v>
      </c>
      <c r="Q33" s="7"/>
      <c r="R33" s="23" t="s">
        <v>52</v>
      </c>
      <c r="S33" s="23">
        <f>IF(OR(R33="NT", R33="TIME"), 0, IF(_xlfn.RANK.EQ(R33, $R$30:$R$36, 1)&lt;=10, 11 - _xlfn.RANK.EQ(R33, $R$30:$R$36, 1), 0))</f>
        <v>0</v>
      </c>
      <c r="T33" s="23">
        <f t="shared" si="43"/>
        <v>0</v>
      </c>
      <c r="U33" s="7"/>
      <c r="V33" s="23">
        <v>32.96</v>
      </c>
      <c r="W33" s="23">
        <f t="shared" si="44"/>
        <v>8</v>
      </c>
      <c r="X33" s="23">
        <f t="shared" si="45"/>
        <v>1</v>
      </c>
      <c r="Y33" s="6"/>
      <c r="Z33" s="23">
        <v>28.752</v>
      </c>
      <c r="AA33" s="23">
        <f t="shared" si="46"/>
        <v>9</v>
      </c>
      <c r="AB33" s="23">
        <f t="shared" si="47"/>
        <v>1</v>
      </c>
      <c r="AC33" s="7"/>
      <c r="AD33" s="23">
        <v>46.887</v>
      </c>
      <c r="AE33" s="23">
        <f t="shared" si="48"/>
        <v>5</v>
      </c>
      <c r="AF33" s="23">
        <f t="shared" si="49"/>
        <v>1</v>
      </c>
      <c r="AG33" s="7"/>
      <c r="AH33" s="23" t="s">
        <v>53</v>
      </c>
      <c r="AI33" s="23">
        <f t="shared" si="50"/>
        <v>0</v>
      </c>
      <c r="AJ33" s="23">
        <f t="shared" si="51"/>
        <v>1</v>
      </c>
      <c r="AK33" s="7"/>
      <c r="AL33" s="23">
        <v>30.363</v>
      </c>
      <c r="AM33" s="23">
        <f t="shared" si="52"/>
        <v>8</v>
      </c>
      <c r="AN33" s="23">
        <f t="shared" si="53"/>
        <v>1</v>
      </c>
      <c r="AO33" s="7"/>
      <c r="AP33" s="23" t="s">
        <v>52</v>
      </c>
      <c r="AQ33" s="23">
        <f t="shared" si="54"/>
        <v>0</v>
      </c>
      <c r="AR33" s="23">
        <f t="shared" si="55"/>
        <v>0</v>
      </c>
      <c r="AS33" s="7"/>
      <c r="AT33" s="23">
        <f t="shared" si="56"/>
        <v>7</v>
      </c>
    </row>
    <row r="34" ht="15.75" customHeight="1">
      <c r="A34" s="21">
        <f t="shared" si="39"/>
        <v>5</v>
      </c>
      <c r="B34" s="21" t="s">
        <v>125</v>
      </c>
      <c r="C34" s="6"/>
      <c r="D34" s="35">
        <f t="shared" si="40"/>
        <v>40</v>
      </c>
      <c r="E34" s="7"/>
      <c r="F34" s="56">
        <v>62.12</v>
      </c>
      <c r="G34" s="23">
        <f t="shared" ref="G34:G35" si="59">IF(F34="NT", 0, IF(_xlfn.RANK.EQ(F34, $F$30:$F$35, 1)&lt;=10, 11 - _xlfn.RANK.EQ(F34, $F$30:$F$35, 1), 0))</f>
        <v>8</v>
      </c>
      <c r="H34" s="23">
        <f t="shared" ref="H34:H35" si="60">IF(OR(F34="TO", F34="TIME"), 0, IF(F34&lt;&gt;"", 1, ""))</f>
        <v>1</v>
      </c>
      <c r="I34" s="7"/>
      <c r="J34" s="23">
        <v>61.504</v>
      </c>
      <c r="K34" s="55">
        <v>3.0</v>
      </c>
      <c r="L34" s="23">
        <f t="shared" si="41"/>
        <v>1</v>
      </c>
      <c r="M34" s="7"/>
      <c r="N34" s="23" t="s">
        <v>52</v>
      </c>
      <c r="O34" s="23">
        <f t="shared" ref="O34:O35" si="61">IF(OR(N34="NT", N34="TIME"), 0, IF(_xlfn.RANK.EQ(N34, $N$30:$N$36, 1)&lt;=10, 11 - _xlfn.RANK.EQ(N34, $N$30:$N$36, 1), 0))</f>
        <v>0</v>
      </c>
      <c r="P34" s="23">
        <f t="shared" si="42"/>
        <v>0</v>
      </c>
      <c r="Q34" s="7"/>
      <c r="R34" s="23">
        <v>56.358</v>
      </c>
      <c r="S34" s="55">
        <v>3.0</v>
      </c>
      <c r="T34" s="23">
        <f t="shared" si="43"/>
        <v>1</v>
      </c>
      <c r="U34" s="7"/>
      <c r="V34" s="23">
        <v>72.213</v>
      </c>
      <c r="W34" s="23">
        <f t="shared" si="44"/>
        <v>6</v>
      </c>
      <c r="X34" s="23">
        <f t="shared" si="45"/>
        <v>1</v>
      </c>
      <c r="Y34" s="6"/>
      <c r="Z34" s="23">
        <v>64.213</v>
      </c>
      <c r="AA34" s="23">
        <f t="shared" si="46"/>
        <v>6</v>
      </c>
      <c r="AB34" s="23">
        <f t="shared" si="47"/>
        <v>1</v>
      </c>
      <c r="AC34" s="7"/>
      <c r="AD34" s="23">
        <v>59.963</v>
      </c>
      <c r="AE34" s="23">
        <f t="shared" si="48"/>
        <v>4</v>
      </c>
      <c r="AF34" s="23">
        <f t="shared" si="49"/>
        <v>1</v>
      </c>
      <c r="AG34" s="7"/>
      <c r="AH34" s="23">
        <v>59.682</v>
      </c>
      <c r="AI34" s="55">
        <v>5.0</v>
      </c>
      <c r="AJ34" s="23">
        <f t="shared" si="51"/>
        <v>1</v>
      </c>
      <c r="AK34" s="7"/>
      <c r="AL34" s="23">
        <v>53.048</v>
      </c>
      <c r="AM34" s="23">
        <f t="shared" si="52"/>
        <v>5</v>
      </c>
      <c r="AN34" s="23">
        <f t="shared" si="53"/>
        <v>1</v>
      </c>
      <c r="AO34" s="7"/>
      <c r="AP34" s="23" t="s">
        <v>52</v>
      </c>
      <c r="AQ34" s="23">
        <f t="shared" si="54"/>
        <v>0</v>
      </c>
      <c r="AR34" s="23">
        <f t="shared" si="55"/>
        <v>0</v>
      </c>
      <c r="AS34" s="7"/>
      <c r="AT34" s="23">
        <f t="shared" si="56"/>
        <v>8</v>
      </c>
    </row>
    <row r="35" ht="15.75" customHeight="1">
      <c r="A35" s="21">
        <f t="shared" si="39"/>
        <v>6</v>
      </c>
      <c r="B35" s="21" t="s">
        <v>122</v>
      </c>
      <c r="C35" s="6"/>
      <c r="D35" s="35">
        <f t="shared" si="40"/>
        <v>36</v>
      </c>
      <c r="E35" s="7"/>
      <c r="F35" s="56" t="s">
        <v>53</v>
      </c>
      <c r="G35" s="23">
        <f t="shared" si="59"/>
        <v>0</v>
      </c>
      <c r="H35" s="23">
        <f t="shared" si="60"/>
        <v>1</v>
      </c>
      <c r="I35" s="7"/>
      <c r="J35" s="23" t="s">
        <v>53</v>
      </c>
      <c r="K35" s="23">
        <f t="shared" ref="K35:K36" si="62">IF(OR(J35="NT", J35="TIME"), 0, IF(_xlfn.RANK.EQ(J35, $J$30:$J$36, 1)&lt;=10, 11 - _xlfn.RANK.EQ(J35, $J$30:$J$36, 1), 0))</f>
        <v>0</v>
      </c>
      <c r="L35" s="23">
        <f t="shared" si="41"/>
        <v>1</v>
      </c>
      <c r="M35" s="7"/>
      <c r="N35" s="23" t="s">
        <v>53</v>
      </c>
      <c r="O35" s="23">
        <f t="shared" si="61"/>
        <v>0</v>
      </c>
      <c r="P35" s="23">
        <f t="shared" si="42"/>
        <v>1</v>
      </c>
      <c r="Q35" s="7"/>
      <c r="R35" s="23">
        <v>35.81</v>
      </c>
      <c r="S35" s="55">
        <v>6.0</v>
      </c>
      <c r="T35" s="23">
        <f t="shared" si="43"/>
        <v>1</v>
      </c>
      <c r="U35" s="7"/>
      <c r="V35" s="23" t="s">
        <v>53</v>
      </c>
      <c r="W35" s="23">
        <f t="shared" si="44"/>
        <v>0</v>
      </c>
      <c r="X35" s="23">
        <f t="shared" si="45"/>
        <v>1</v>
      </c>
      <c r="Y35" s="6"/>
      <c r="Z35" s="23" t="s">
        <v>53</v>
      </c>
      <c r="AA35" s="23">
        <f t="shared" si="46"/>
        <v>0</v>
      </c>
      <c r="AB35" s="23">
        <f t="shared" si="47"/>
        <v>1</v>
      </c>
      <c r="AC35" s="7"/>
      <c r="AD35" s="23">
        <v>24.953</v>
      </c>
      <c r="AE35" s="23">
        <f t="shared" si="48"/>
        <v>10</v>
      </c>
      <c r="AF35" s="23">
        <f t="shared" si="49"/>
        <v>1</v>
      </c>
      <c r="AG35" s="7"/>
      <c r="AH35" s="23">
        <v>24.299</v>
      </c>
      <c r="AI35" s="23">
        <f t="shared" ref="AI35:AI36" si="63">IF(OR(AH35="NT", AH35="TIME"), 0, IF(_xlfn.RANK.EQ(AH35, $AH$30:$AH$36, 1)&lt;=10, 11 - _xlfn.RANK.EQ(AH35, $AH$30:$AH$36, 1), 0))</f>
        <v>10</v>
      </c>
      <c r="AJ35" s="23">
        <f t="shared" si="51"/>
        <v>1</v>
      </c>
      <c r="AK35" s="7"/>
      <c r="AL35" s="23">
        <v>24.22</v>
      </c>
      <c r="AM35" s="23">
        <f t="shared" si="52"/>
        <v>10</v>
      </c>
      <c r="AN35" s="23">
        <f t="shared" si="53"/>
        <v>1</v>
      </c>
      <c r="AO35" s="7"/>
      <c r="AP35" s="23" t="s">
        <v>52</v>
      </c>
      <c r="AQ35" s="23">
        <f t="shared" si="54"/>
        <v>0</v>
      </c>
      <c r="AR35" s="23">
        <f t="shared" si="55"/>
        <v>0</v>
      </c>
      <c r="AS35" s="7"/>
      <c r="AT35" s="23">
        <f t="shared" si="56"/>
        <v>9</v>
      </c>
    </row>
    <row r="36" ht="15.75" customHeight="1">
      <c r="A36" s="21">
        <f t="shared" si="39"/>
        <v>7</v>
      </c>
      <c r="B36" s="21" t="s">
        <v>126</v>
      </c>
      <c r="C36" s="6"/>
      <c r="D36" s="35">
        <f t="shared" si="40"/>
        <v>29</v>
      </c>
      <c r="E36" s="7"/>
      <c r="F36" s="56"/>
      <c r="G36" s="23"/>
      <c r="H36" s="23"/>
      <c r="I36" s="7"/>
      <c r="J36" s="23" t="s">
        <v>53</v>
      </c>
      <c r="K36" s="23">
        <f t="shared" si="62"/>
        <v>0</v>
      </c>
      <c r="L36" s="23">
        <f t="shared" si="41"/>
        <v>1</v>
      </c>
      <c r="M36" s="7"/>
      <c r="N36" s="23">
        <v>45.45</v>
      </c>
      <c r="O36" s="55">
        <v>5.0</v>
      </c>
      <c r="P36" s="23">
        <f t="shared" si="42"/>
        <v>1</v>
      </c>
      <c r="Q36" s="7"/>
      <c r="R36" s="23">
        <v>44.314</v>
      </c>
      <c r="S36" s="55">
        <v>4.0</v>
      </c>
      <c r="T36" s="23">
        <f t="shared" si="43"/>
        <v>1</v>
      </c>
      <c r="U36" s="7"/>
      <c r="V36" s="23" t="s">
        <v>53</v>
      </c>
      <c r="W36" s="23">
        <f t="shared" si="44"/>
        <v>0</v>
      </c>
      <c r="X36" s="23">
        <f t="shared" si="45"/>
        <v>1</v>
      </c>
      <c r="Y36" s="6"/>
      <c r="Z36" s="23" t="s">
        <v>53</v>
      </c>
      <c r="AA36" s="23">
        <f t="shared" si="46"/>
        <v>0</v>
      </c>
      <c r="AB36" s="23">
        <f t="shared" si="47"/>
        <v>1</v>
      </c>
      <c r="AC36" s="7"/>
      <c r="AD36" s="23">
        <v>42.318</v>
      </c>
      <c r="AE36" s="23">
        <f t="shared" si="48"/>
        <v>6</v>
      </c>
      <c r="AF36" s="23">
        <f t="shared" si="49"/>
        <v>1</v>
      </c>
      <c r="AG36" s="7"/>
      <c r="AH36" s="23">
        <v>39.093</v>
      </c>
      <c r="AI36" s="23">
        <f t="shared" si="63"/>
        <v>7</v>
      </c>
      <c r="AJ36" s="23">
        <f t="shared" si="51"/>
        <v>1</v>
      </c>
      <c r="AK36" s="7"/>
      <c r="AL36" s="23">
        <v>33.121</v>
      </c>
      <c r="AM36" s="23">
        <f t="shared" si="52"/>
        <v>7</v>
      </c>
      <c r="AN36" s="23">
        <f t="shared" si="53"/>
        <v>1</v>
      </c>
      <c r="AO36" s="7"/>
      <c r="AP36" s="23" t="s">
        <v>52</v>
      </c>
      <c r="AQ36" s="23">
        <f t="shared" si="54"/>
        <v>0</v>
      </c>
      <c r="AR36" s="23">
        <f t="shared" si="55"/>
        <v>0</v>
      </c>
      <c r="AS36" s="7"/>
      <c r="AT36" s="23">
        <f t="shared" si="56"/>
        <v>8</v>
      </c>
    </row>
    <row r="37" ht="15.75" customHeight="1">
      <c r="A37" s="4"/>
      <c r="B37" s="4"/>
      <c r="C37" s="6"/>
      <c r="D37" s="53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6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</row>
    <row r="38" ht="15.75" customHeight="1">
      <c r="D38" s="5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</row>
    <row r="39">
      <c r="A39" s="15"/>
      <c r="B39" s="15" t="s">
        <v>30</v>
      </c>
      <c r="D39" s="57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</row>
    <row r="40" ht="17.25" customHeight="1">
      <c r="A40" s="48"/>
      <c r="B40" s="48"/>
      <c r="C40" s="58"/>
      <c r="D40" s="35"/>
      <c r="E40" s="36"/>
      <c r="F40" s="36"/>
      <c r="G40" s="36"/>
      <c r="H40" s="36"/>
      <c r="I40" s="28"/>
      <c r="J40" s="36"/>
      <c r="K40" s="36"/>
      <c r="L40" s="36"/>
      <c r="M40" s="28"/>
      <c r="N40" s="36"/>
      <c r="O40" s="36"/>
      <c r="P40" s="36"/>
      <c r="Q40" s="28"/>
      <c r="R40" s="36"/>
      <c r="S40" s="36"/>
      <c r="T40" s="36"/>
      <c r="U40" s="28"/>
      <c r="V40" s="36"/>
      <c r="W40" s="36"/>
      <c r="X40" s="36"/>
      <c r="Y40" s="28"/>
      <c r="Z40" s="36"/>
      <c r="AA40" s="36"/>
      <c r="AB40" s="36"/>
      <c r="AC40" s="28"/>
      <c r="AD40" s="36"/>
      <c r="AE40" s="36"/>
      <c r="AF40" s="36"/>
      <c r="AG40" s="28"/>
      <c r="AH40" s="36"/>
      <c r="AI40" s="36"/>
      <c r="AJ40" s="36"/>
      <c r="AK40" s="28"/>
      <c r="AL40" s="36"/>
      <c r="AM40" s="36"/>
      <c r="AN40" s="36"/>
      <c r="AO40" s="28"/>
      <c r="AP40" s="36"/>
      <c r="AQ40" s="36"/>
      <c r="AR40" s="36"/>
      <c r="AS40" s="28"/>
      <c r="AT40" s="36"/>
      <c r="AU40" s="28"/>
    </row>
    <row r="41" ht="15.75" customHeight="1">
      <c r="A41" s="21">
        <f t="shared" ref="A41:A45" si="64">ROW(A2)-ROW($A$2)+1</f>
        <v>1</v>
      </c>
      <c r="B41" s="21" t="s">
        <v>119</v>
      </c>
      <c r="C41" s="58"/>
      <c r="D41" s="35">
        <f t="shared" ref="D41:D48" si="65">G41+K41+O41+S41+W41+AA41+AE41+AI41+AM41+AQ41</f>
        <v>68</v>
      </c>
      <c r="E41" s="7"/>
      <c r="F41" s="56"/>
      <c r="G41" s="23"/>
      <c r="H41" s="23"/>
      <c r="I41" s="28"/>
      <c r="J41" s="23">
        <v>18.561</v>
      </c>
      <c r="K41" s="55">
        <v>8.0</v>
      </c>
      <c r="L41" s="23">
        <f t="shared" ref="L41:L48" si="66">IF(OR(J41="TO", J41="TIME"), 0, IF(J41&lt;&gt;"", 1, ""))</f>
        <v>1</v>
      </c>
      <c r="M41" s="28"/>
      <c r="N41" s="23">
        <v>22.76</v>
      </c>
      <c r="O41" s="55">
        <v>8.0</v>
      </c>
      <c r="P41" s="23">
        <f t="shared" ref="P41:P48" si="67">IF(OR(N41="TO", N41="TIME"), 0, IF(N41&lt;&gt;"", 1, ""))</f>
        <v>1</v>
      </c>
      <c r="Q41" s="28"/>
      <c r="R41" s="23">
        <v>17.777</v>
      </c>
      <c r="S41" s="55">
        <v>9.0</v>
      </c>
      <c r="T41" s="23">
        <f t="shared" ref="T41:T48" si="68">IF(OR(R41="TO", R41="TIME"), 0, IF(R41&lt;&gt;"", 1, ""))</f>
        <v>1</v>
      </c>
      <c r="U41" s="28"/>
      <c r="V41" s="23">
        <v>18.68</v>
      </c>
      <c r="W41" s="23">
        <f t="shared" ref="W41:W42" si="69">IF(OR(V41="NT", V41="TIME"), 0, IF(_xlfn.RANK.EQ(V41, $V$41:$V$48, 1)&lt;=10, 11 - _xlfn.RANK.EQ(V41, $V$41:$V$48, 1), 0))</f>
        <v>10</v>
      </c>
      <c r="X41" s="23">
        <f t="shared" ref="X41:X48" si="70">IF(OR(V41="TO", V41="TIME"), 0, IF(V41&lt;&gt;"", 1, ""))</f>
        <v>1</v>
      </c>
      <c r="Y41" s="28"/>
      <c r="Z41" s="23">
        <v>18.478</v>
      </c>
      <c r="AA41" s="23">
        <f t="shared" ref="AA41:AA43" si="71">IF(OR(Z41="NT", Z41="TIME"), 0, IF(_xlfn.RANK.EQ(Z41, $Z$41:$Z$48, 1)&lt;=10, 11 - _xlfn.RANK.EQ(Z41, $Z$41:$Z$48, 1), 0))</f>
        <v>10</v>
      </c>
      <c r="AB41" s="23">
        <f t="shared" ref="AB41:AB48" si="72">IF(OR(Z41="TO", Z41="TIME"), 0, IF(Z41&lt;&gt;"", 1, ""))</f>
        <v>1</v>
      </c>
      <c r="AC41" s="28"/>
      <c r="AD41" s="23">
        <v>23.039</v>
      </c>
      <c r="AE41" s="55">
        <v>7.0</v>
      </c>
      <c r="AF41" s="23">
        <f t="shared" ref="AF41:AF48" si="73">IF(OR(AD41="TO", AD41="TIME"), 0, IF(AD41&lt;&gt;"", 1, ""))</f>
        <v>1</v>
      </c>
      <c r="AG41" s="28"/>
      <c r="AH41" s="23">
        <v>23.268</v>
      </c>
      <c r="AI41" s="55">
        <v>7.0</v>
      </c>
      <c r="AJ41" s="23">
        <f t="shared" ref="AJ41:AJ48" si="74">IF(OR(AH41="TO", AH41="TIME"), 0, IF(AH41&lt;&gt;"", 1, ""))</f>
        <v>1</v>
      </c>
      <c r="AK41" s="28"/>
      <c r="AL41" s="23">
        <v>18.282</v>
      </c>
      <c r="AM41" s="23">
        <f t="shared" ref="AM41:AM46" si="75">IF(OR(AL41="NT", AL41="TIME"), 0, IF(_xlfn.RANK.EQ(AL41, $AL$41:$AL$48, 1)&lt;=10, 11 - _xlfn.RANK.EQ(AL41, $AL$41:$AL$48, 1), 0))</f>
        <v>9</v>
      </c>
      <c r="AN41" s="23">
        <f t="shared" ref="AN41:AN48" si="76">IF(OR(AL41="TO", AL41="TIME"), 0, IF(AL41&lt;&gt;"", 1, ""))</f>
        <v>1</v>
      </c>
      <c r="AO41" s="28"/>
      <c r="AP41" s="23" t="s">
        <v>52</v>
      </c>
      <c r="AQ41" s="23">
        <f t="shared" ref="AQ41:AQ48" si="77">IF(OR(AP41="NT", AP41="TIME"), 0, IF(_xlfn.RANK.EQ(AP41, $AP$41:$AP$48, 1)&lt;=10, 11 - _xlfn.RANK.EQ(AP41, $AP$41:$AP$48, 1), 0))</f>
        <v>0</v>
      </c>
      <c r="AR41" s="23">
        <f t="shared" ref="AR41:AR48" si="78">IF(OR(AP41="TO", AP41="TIME"), 0, IF(AP41&lt;&gt;"", 1, ""))</f>
        <v>0</v>
      </c>
      <c r="AS41" s="28"/>
      <c r="AT41" s="23">
        <f t="shared" ref="AT41:AT48" si="79">AR41+AN41+AJ41+AF41+AB41+X41+T41+P41+L41+H41</f>
        <v>8</v>
      </c>
      <c r="AU41" s="28"/>
    </row>
    <row r="42" ht="15.75" customHeight="1">
      <c r="A42" s="21">
        <f t="shared" si="64"/>
        <v>2</v>
      </c>
      <c r="B42" s="21" t="s">
        <v>124</v>
      </c>
      <c r="C42" s="58"/>
      <c r="D42" s="35">
        <f t="shared" si="65"/>
        <v>66</v>
      </c>
      <c r="E42" s="36"/>
      <c r="F42" s="23">
        <v>21.612</v>
      </c>
      <c r="G42" s="23">
        <f t="shared" ref="G42:G43" si="80">IF(F42="NT", 0, IF(_xlfn.RANK.EQ(F42, $F$41:$F$49, 1)&lt;=10, 11 - _xlfn.RANK.EQ(F42, $F$41:$F$49, 1), 0))</f>
        <v>10</v>
      </c>
      <c r="H42" s="23">
        <f t="shared" ref="H42:H44" si="81">IF(F42="TO", 0, IF(F42&lt;&gt;"", 1, ""))</f>
        <v>1</v>
      </c>
      <c r="I42" s="28"/>
      <c r="J42" s="23">
        <v>20.761</v>
      </c>
      <c r="K42" s="55">
        <v>6.0</v>
      </c>
      <c r="L42" s="23">
        <f t="shared" si="66"/>
        <v>1</v>
      </c>
      <c r="M42" s="28"/>
      <c r="N42" s="23">
        <v>25.83</v>
      </c>
      <c r="O42" s="55">
        <v>4.0</v>
      </c>
      <c r="P42" s="23">
        <f t="shared" si="67"/>
        <v>1</v>
      </c>
      <c r="Q42" s="28"/>
      <c r="R42" s="23">
        <v>20.449</v>
      </c>
      <c r="S42" s="55">
        <v>8.0</v>
      </c>
      <c r="T42" s="23">
        <f t="shared" si="68"/>
        <v>1</v>
      </c>
      <c r="U42" s="28"/>
      <c r="V42" s="23">
        <v>20.963</v>
      </c>
      <c r="W42" s="23">
        <f t="shared" si="69"/>
        <v>9</v>
      </c>
      <c r="X42" s="23">
        <f t="shared" si="70"/>
        <v>1</v>
      </c>
      <c r="Y42" s="28"/>
      <c r="Z42" s="23">
        <v>20.796</v>
      </c>
      <c r="AA42" s="23">
        <f t="shared" si="71"/>
        <v>8</v>
      </c>
      <c r="AB42" s="23">
        <f t="shared" si="72"/>
        <v>1</v>
      </c>
      <c r="AC42" s="28"/>
      <c r="AD42" s="23">
        <v>26.446</v>
      </c>
      <c r="AE42" s="55">
        <v>5.0</v>
      </c>
      <c r="AF42" s="23">
        <f t="shared" si="73"/>
        <v>1</v>
      </c>
      <c r="AG42" s="28"/>
      <c r="AH42" s="23">
        <v>22.955</v>
      </c>
      <c r="AI42" s="55">
        <v>8.0</v>
      </c>
      <c r="AJ42" s="23">
        <f t="shared" si="74"/>
        <v>1</v>
      </c>
      <c r="AK42" s="28"/>
      <c r="AL42" s="23">
        <v>18.346</v>
      </c>
      <c r="AM42" s="23">
        <f t="shared" si="75"/>
        <v>8</v>
      </c>
      <c r="AN42" s="23">
        <f t="shared" si="76"/>
        <v>1</v>
      </c>
      <c r="AO42" s="28"/>
      <c r="AP42" s="23" t="s">
        <v>52</v>
      </c>
      <c r="AQ42" s="23">
        <f t="shared" si="77"/>
        <v>0</v>
      </c>
      <c r="AR42" s="23">
        <f t="shared" si="78"/>
        <v>0</v>
      </c>
      <c r="AS42" s="28"/>
      <c r="AT42" s="23">
        <f t="shared" si="79"/>
        <v>9</v>
      </c>
      <c r="AU42" s="28"/>
    </row>
    <row r="43" ht="15.75" customHeight="1">
      <c r="A43" s="21">
        <f t="shared" si="64"/>
        <v>3</v>
      </c>
      <c r="B43" s="21" t="s">
        <v>118</v>
      </c>
      <c r="C43" s="58"/>
      <c r="D43" s="35">
        <f t="shared" si="65"/>
        <v>60</v>
      </c>
      <c r="E43" s="7"/>
      <c r="F43" s="56">
        <v>24.288</v>
      </c>
      <c r="G43" s="23">
        <f t="shared" si="80"/>
        <v>8</v>
      </c>
      <c r="H43" s="23">
        <f t="shared" si="81"/>
        <v>1</v>
      </c>
      <c r="I43" s="28"/>
      <c r="J43" s="23">
        <v>26.731</v>
      </c>
      <c r="K43" s="55">
        <v>4.0</v>
      </c>
      <c r="L43" s="23">
        <f t="shared" si="66"/>
        <v>1</v>
      </c>
      <c r="M43" s="28"/>
      <c r="N43" s="23">
        <v>21.41</v>
      </c>
      <c r="O43" s="23">
        <f>IF(OR(N43="NT", N43="TIME"), 0, IF(_xlfn.RANK.EQ(N43, $N$41:$N$48, 1)&lt;=10, 11 - _xlfn.RANK.EQ(N43, $N$41:$N$48, 1), 0))</f>
        <v>10</v>
      </c>
      <c r="P43" s="23">
        <f t="shared" si="67"/>
        <v>1</v>
      </c>
      <c r="Q43" s="28"/>
      <c r="R43" s="23">
        <v>24.106</v>
      </c>
      <c r="S43" s="55">
        <v>7.0</v>
      </c>
      <c r="T43" s="23">
        <f t="shared" si="68"/>
        <v>1</v>
      </c>
      <c r="U43" s="28"/>
      <c r="V43" s="23">
        <v>29.656</v>
      </c>
      <c r="W43" s="55">
        <v>5.0</v>
      </c>
      <c r="X43" s="23">
        <f t="shared" si="70"/>
        <v>1</v>
      </c>
      <c r="Y43" s="28"/>
      <c r="Z43" s="23">
        <v>21.803</v>
      </c>
      <c r="AA43" s="23">
        <f t="shared" si="71"/>
        <v>7</v>
      </c>
      <c r="AB43" s="23">
        <f t="shared" si="72"/>
        <v>1</v>
      </c>
      <c r="AC43" s="28"/>
      <c r="AD43" s="23">
        <v>21.036</v>
      </c>
      <c r="AE43" s="23">
        <f>IF(OR(AD43="NT", AD43="TIME"), 0, IF(_xlfn.RANK.EQ(AD43, $AD$41:$AD$48, 1)&lt;=10, 11 - _xlfn.RANK.EQ(AD43, $AD$41:$AD$48, 1), 0))</f>
        <v>9</v>
      </c>
      <c r="AF43" s="23">
        <f t="shared" si="73"/>
        <v>1</v>
      </c>
      <c r="AG43" s="28"/>
      <c r="AH43" s="23">
        <v>19.367</v>
      </c>
      <c r="AI43" s="23">
        <f>IF(OR(AH43="NT", AH43="TIME"), 0, IF(_xlfn.RANK.EQ(AH43, $AH$41:$AH$48, 1)&lt;=10, 11 - _xlfn.RANK.EQ(AH43, $AH$41:$AH$48, 1), 0))</f>
        <v>10</v>
      </c>
      <c r="AJ43" s="23">
        <f t="shared" si="74"/>
        <v>1</v>
      </c>
      <c r="AK43" s="28"/>
      <c r="AL43" s="23" t="s">
        <v>53</v>
      </c>
      <c r="AM43" s="23">
        <f t="shared" si="75"/>
        <v>0</v>
      </c>
      <c r="AN43" s="23">
        <f t="shared" si="76"/>
        <v>1</v>
      </c>
      <c r="AO43" s="28"/>
      <c r="AP43" s="23" t="s">
        <v>52</v>
      </c>
      <c r="AQ43" s="23">
        <f t="shared" si="77"/>
        <v>0</v>
      </c>
      <c r="AR43" s="23">
        <f t="shared" si="78"/>
        <v>0</v>
      </c>
      <c r="AS43" s="28"/>
      <c r="AT43" s="23">
        <f t="shared" si="79"/>
        <v>9</v>
      </c>
      <c r="AU43" s="28"/>
    </row>
    <row r="44" ht="15.75" customHeight="1">
      <c r="A44" s="21">
        <f t="shared" si="64"/>
        <v>4</v>
      </c>
      <c r="B44" s="21" t="s">
        <v>127</v>
      </c>
      <c r="C44" s="58"/>
      <c r="D44" s="35">
        <f t="shared" si="65"/>
        <v>44</v>
      </c>
      <c r="E44" s="7"/>
      <c r="F44" s="56">
        <v>27.287</v>
      </c>
      <c r="G44" s="55">
        <v>6.0</v>
      </c>
      <c r="H44" s="23">
        <f t="shared" si="81"/>
        <v>1</v>
      </c>
      <c r="I44" s="28"/>
      <c r="J44" s="23">
        <v>27.922</v>
      </c>
      <c r="K44" s="55">
        <v>3.0</v>
      </c>
      <c r="L44" s="23">
        <f t="shared" si="66"/>
        <v>1</v>
      </c>
      <c r="M44" s="28"/>
      <c r="N44" s="23">
        <v>24.68</v>
      </c>
      <c r="O44" s="55">
        <v>6.0</v>
      </c>
      <c r="P44" s="23">
        <f t="shared" si="67"/>
        <v>1</v>
      </c>
      <c r="Q44" s="28"/>
      <c r="R44" s="23" t="s">
        <v>52</v>
      </c>
      <c r="S44" s="23">
        <f t="shared" ref="S44:S46" si="82">IF(OR(R44="NT", R44="TIME"), 0, IF(_xlfn.RANK.EQ(R44, $R$41:$R$48, 1)&lt;=10, 11 - _xlfn.RANK.EQ(R44, $R$41:$R$48, 1), 0))</f>
        <v>0</v>
      </c>
      <c r="T44" s="23">
        <f t="shared" si="68"/>
        <v>0</v>
      </c>
      <c r="U44" s="28"/>
      <c r="V44" s="23">
        <v>25.926</v>
      </c>
      <c r="W44" s="23">
        <f t="shared" ref="W44:W46" si="83">IF(OR(V44="NT", V44="TIME"), 0, IF(_xlfn.RANK.EQ(V44, $V$41:$V$48, 1)&lt;=10, 11 - _xlfn.RANK.EQ(V44, $V$41:$V$48, 1), 0))</f>
        <v>7</v>
      </c>
      <c r="X44" s="23">
        <f t="shared" si="70"/>
        <v>1</v>
      </c>
      <c r="Y44" s="28"/>
      <c r="Z44" s="23">
        <v>29.116</v>
      </c>
      <c r="AA44" s="55">
        <v>5.0</v>
      </c>
      <c r="AB44" s="23">
        <f t="shared" si="72"/>
        <v>1</v>
      </c>
      <c r="AC44" s="28"/>
      <c r="AD44" s="23">
        <v>27.955</v>
      </c>
      <c r="AE44" s="55">
        <v>4.0</v>
      </c>
      <c r="AF44" s="23">
        <f t="shared" si="73"/>
        <v>1</v>
      </c>
      <c r="AG44" s="28"/>
      <c r="AH44" s="23">
        <v>25.187</v>
      </c>
      <c r="AI44" s="55">
        <v>6.0</v>
      </c>
      <c r="AJ44" s="23">
        <f t="shared" si="74"/>
        <v>1</v>
      </c>
      <c r="AK44" s="28"/>
      <c r="AL44" s="23">
        <v>20.626</v>
      </c>
      <c r="AM44" s="23">
        <f t="shared" si="75"/>
        <v>7</v>
      </c>
      <c r="AN44" s="23">
        <f t="shared" si="76"/>
        <v>1</v>
      </c>
      <c r="AO44" s="28"/>
      <c r="AP44" s="23" t="s">
        <v>52</v>
      </c>
      <c r="AQ44" s="23">
        <f t="shared" si="77"/>
        <v>0</v>
      </c>
      <c r="AR44" s="23">
        <f t="shared" si="78"/>
        <v>0</v>
      </c>
      <c r="AS44" s="28"/>
      <c r="AT44" s="23">
        <f t="shared" si="79"/>
        <v>8</v>
      </c>
      <c r="AU44" s="28"/>
    </row>
    <row r="45" ht="15.75" customHeight="1">
      <c r="A45" s="21">
        <f t="shared" si="64"/>
        <v>5</v>
      </c>
      <c r="B45" s="21" t="s">
        <v>120</v>
      </c>
      <c r="C45" s="58"/>
      <c r="D45" s="35">
        <f t="shared" si="65"/>
        <v>41</v>
      </c>
      <c r="E45" s="7"/>
      <c r="F45" s="56"/>
      <c r="G45" s="23"/>
      <c r="H45" s="23"/>
      <c r="I45" s="28"/>
      <c r="J45" s="23">
        <v>18.684</v>
      </c>
      <c r="K45" s="55">
        <v>7.0</v>
      </c>
      <c r="L45" s="23">
        <f t="shared" si="66"/>
        <v>1</v>
      </c>
      <c r="M45" s="28"/>
      <c r="N45" s="23">
        <v>23.07</v>
      </c>
      <c r="O45" s="55">
        <v>7.0</v>
      </c>
      <c r="P45" s="23">
        <f t="shared" si="67"/>
        <v>1</v>
      </c>
      <c r="Q45" s="28"/>
      <c r="R45" s="23" t="s">
        <v>52</v>
      </c>
      <c r="S45" s="23">
        <f t="shared" si="82"/>
        <v>0</v>
      </c>
      <c r="T45" s="23">
        <f t="shared" si="68"/>
        <v>0</v>
      </c>
      <c r="U45" s="28"/>
      <c r="V45" s="23">
        <v>21.383</v>
      </c>
      <c r="W45" s="23">
        <f t="shared" si="83"/>
        <v>8</v>
      </c>
      <c r="X45" s="23">
        <f t="shared" si="70"/>
        <v>1</v>
      </c>
      <c r="Y45" s="28"/>
      <c r="Z45" s="23">
        <v>20.337</v>
      </c>
      <c r="AA45" s="23">
        <f t="shared" ref="AA45:AA46" si="84">IF(OR(Z45="NT", Z45="TIME"), 0, IF(_xlfn.RANK.EQ(Z45, $Z$41:$Z$48, 1)&lt;=10, 11 - _xlfn.RANK.EQ(Z45, $Z$41:$Z$48, 1), 0))</f>
        <v>9</v>
      </c>
      <c r="AB45" s="23">
        <f t="shared" si="72"/>
        <v>1</v>
      </c>
      <c r="AC45" s="28"/>
      <c r="AD45" s="23">
        <v>20.688</v>
      </c>
      <c r="AE45" s="23">
        <f t="shared" ref="AE45:AE46" si="85">IF(OR(AD45="NT", AD45="TIME"), 0, IF(_xlfn.RANK.EQ(AD45, $AD$41:$AD$48, 1)&lt;=10, 11 - _xlfn.RANK.EQ(AD45, $AD$41:$AD$48, 1), 0))</f>
        <v>10</v>
      </c>
      <c r="AF45" s="23">
        <f t="shared" si="73"/>
        <v>1</v>
      </c>
      <c r="AG45" s="28"/>
      <c r="AH45" s="23" t="s">
        <v>53</v>
      </c>
      <c r="AI45" s="23">
        <f>IF(OR(AH45="NT", AH45="TIME"), 0, IF(_xlfn.RANK.EQ(AH45, $AH$41:$AH$48, 1)&lt;=10, 11 - _xlfn.RANK.EQ(AH45, $AH$41:$AH$48, 1), 0))</f>
        <v>0</v>
      </c>
      <c r="AJ45" s="23">
        <f t="shared" si="74"/>
        <v>1</v>
      </c>
      <c r="AK45" s="28"/>
      <c r="AL45" s="23" t="s">
        <v>53</v>
      </c>
      <c r="AM45" s="23">
        <f t="shared" si="75"/>
        <v>0</v>
      </c>
      <c r="AN45" s="23">
        <f t="shared" si="76"/>
        <v>1</v>
      </c>
      <c r="AO45" s="28"/>
      <c r="AP45" s="23" t="s">
        <v>52</v>
      </c>
      <c r="AQ45" s="23">
        <f t="shared" si="77"/>
        <v>0</v>
      </c>
      <c r="AR45" s="23">
        <f t="shared" si="78"/>
        <v>0</v>
      </c>
      <c r="AS45" s="28"/>
      <c r="AT45" s="23">
        <f t="shared" si="79"/>
        <v>7</v>
      </c>
      <c r="AU45" s="28"/>
    </row>
    <row r="46" ht="15.75" customHeight="1">
      <c r="A46" s="20">
        <v>8.0</v>
      </c>
      <c r="B46" s="21" t="s">
        <v>122</v>
      </c>
      <c r="C46" s="58"/>
      <c r="D46" s="35">
        <f t="shared" si="65"/>
        <v>28</v>
      </c>
      <c r="E46" s="7"/>
      <c r="F46" s="56">
        <v>22.36</v>
      </c>
      <c r="G46" s="23">
        <f>IF(F46="NT", 0, IF(_xlfn.RANK.EQ(F46, $F$41:$F$49, 1)&lt;=10, 11 - _xlfn.RANK.EQ(F46, $F$41:$F$49, 1), 0))</f>
        <v>9</v>
      </c>
      <c r="H46" s="23">
        <f t="shared" ref="H46:H48" si="86">IF(F46="TO", 0, IF(F46&lt;&gt;"", 1, ""))</f>
        <v>1</v>
      </c>
      <c r="I46" s="28"/>
      <c r="J46" s="23" t="s">
        <v>53</v>
      </c>
      <c r="K46" s="23">
        <f>IF(OR(J46="NT", J46="TIME"), 0, IF(_xlfn.RANK.EQ(J46, $J$41:$J$48, 1)&lt;=10, 11 - _xlfn.RANK.EQ(J46, $J$41:$J$48, 1), 0))</f>
        <v>0</v>
      </c>
      <c r="L46" s="23">
        <f t="shared" si="66"/>
        <v>1</v>
      </c>
      <c r="M46" s="28"/>
      <c r="N46" s="23">
        <v>24.96</v>
      </c>
      <c r="O46" s="55">
        <v>5.0</v>
      </c>
      <c r="P46" s="23">
        <f t="shared" si="67"/>
        <v>1</v>
      </c>
      <c r="Q46" s="28"/>
      <c r="R46" s="23" t="s">
        <v>53</v>
      </c>
      <c r="S46" s="23">
        <f t="shared" si="82"/>
        <v>0</v>
      </c>
      <c r="T46" s="23">
        <f t="shared" si="68"/>
        <v>1</v>
      </c>
      <c r="U46" s="28"/>
      <c r="V46" s="23" t="s">
        <v>53</v>
      </c>
      <c r="W46" s="23">
        <f t="shared" si="83"/>
        <v>0</v>
      </c>
      <c r="X46" s="23">
        <f t="shared" si="70"/>
        <v>1</v>
      </c>
      <c r="Y46" s="28"/>
      <c r="Z46" s="23" t="s">
        <v>53</v>
      </c>
      <c r="AA46" s="23">
        <f t="shared" si="84"/>
        <v>0</v>
      </c>
      <c r="AB46" s="23">
        <f t="shared" si="72"/>
        <v>1</v>
      </c>
      <c r="AC46" s="28"/>
      <c r="AD46" s="23" t="s">
        <v>53</v>
      </c>
      <c r="AE46" s="23">
        <f t="shared" si="85"/>
        <v>0</v>
      </c>
      <c r="AF46" s="23">
        <f t="shared" si="73"/>
        <v>1</v>
      </c>
      <c r="AG46" s="28"/>
      <c r="AH46" s="23">
        <v>26.193</v>
      </c>
      <c r="AI46" s="55">
        <v>4.0</v>
      </c>
      <c r="AJ46" s="23">
        <f t="shared" si="74"/>
        <v>1</v>
      </c>
      <c r="AK46" s="28"/>
      <c r="AL46" s="23">
        <v>17.568</v>
      </c>
      <c r="AM46" s="23">
        <f t="shared" si="75"/>
        <v>10</v>
      </c>
      <c r="AN46" s="23">
        <f t="shared" si="76"/>
        <v>1</v>
      </c>
      <c r="AO46" s="28"/>
      <c r="AP46" s="23" t="s">
        <v>52</v>
      </c>
      <c r="AQ46" s="23">
        <f t="shared" si="77"/>
        <v>0</v>
      </c>
      <c r="AR46" s="23">
        <f t="shared" si="78"/>
        <v>0</v>
      </c>
      <c r="AS46" s="28"/>
      <c r="AT46" s="23">
        <f t="shared" si="79"/>
        <v>9</v>
      </c>
      <c r="AU46" s="28"/>
    </row>
    <row r="47" ht="15.75" customHeight="1">
      <c r="A47" s="20">
        <v>6.0</v>
      </c>
      <c r="B47" s="21" t="s">
        <v>125</v>
      </c>
      <c r="C47" s="58"/>
      <c r="D47" s="35">
        <f t="shared" si="65"/>
        <v>27</v>
      </c>
      <c r="E47" s="7"/>
      <c r="F47" s="56">
        <v>50.013</v>
      </c>
      <c r="G47" s="55">
        <v>4.0</v>
      </c>
      <c r="H47" s="23">
        <f t="shared" si="86"/>
        <v>1</v>
      </c>
      <c r="I47" s="28"/>
      <c r="J47" s="23">
        <v>42.1</v>
      </c>
      <c r="K47" s="55">
        <v>1.0</v>
      </c>
      <c r="L47" s="23">
        <f t="shared" si="66"/>
        <v>1</v>
      </c>
      <c r="M47" s="28"/>
      <c r="N47" s="23" t="s">
        <v>52</v>
      </c>
      <c r="O47" s="23">
        <f>IF(OR(N47="NT", N47="TIME"), 0, IF(_xlfn.RANK.EQ(N47, $N$41:$N$48, 1)&lt;=10, 11 - _xlfn.RANK.EQ(N47, $N$41:$N$48, 1), 0))</f>
        <v>0</v>
      </c>
      <c r="P47" s="23">
        <f t="shared" si="67"/>
        <v>0</v>
      </c>
      <c r="Q47" s="28"/>
      <c r="R47" s="23">
        <v>38.866</v>
      </c>
      <c r="S47" s="55">
        <v>6.0</v>
      </c>
      <c r="T47" s="23">
        <f t="shared" si="68"/>
        <v>1</v>
      </c>
      <c r="U47" s="28"/>
      <c r="V47" s="23">
        <v>53.09</v>
      </c>
      <c r="W47" s="55">
        <v>3.0</v>
      </c>
      <c r="X47" s="23">
        <f t="shared" si="70"/>
        <v>1</v>
      </c>
      <c r="Y47" s="28"/>
      <c r="Z47" s="23">
        <v>41.513</v>
      </c>
      <c r="AA47" s="55">
        <v>4.0</v>
      </c>
      <c r="AB47" s="23">
        <f t="shared" si="72"/>
        <v>1</v>
      </c>
      <c r="AC47" s="28"/>
      <c r="AD47" s="23">
        <v>40.401</v>
      </c>
      <c r="AE47" s="55">
        <v>3.0</v>
      </c>
      <c r="AF47" s="23">
        <f t="shared" si="73"/>
        <v>1</v>
      </c>
      <c r="AG47" s="28"/>
      <c r="AH47" s="23">
        <v>38.922</v>
      </c>
      <c r="AI47" s="55">
        <v>2.0</v>
      </c>
      <c r="AJ47" s="23">
        <f t="shared" si="74"/>
        <v>1</v>
      </c>
      <c r="AK47" s="28"/>
      <c r="AL47" s="23">
        <v>37.67</v>
      </c>
      <c r="AM47" s="55">
        <v>4.0</v>
      </c>
      <c r="AN47" s="23">
        <f t="shared" si="76"/>
        <v>1</v>
      </c>
      <c r="AO47" s="28"/>
      <c r="AP47" s="23" t="s">
        <v>52</v>
      </c>
      <c r="AQ47" s="23">
        <f t="shared" si="77"/>
        <v>0</v>
      </c>
      <c r="AR47" s="23">
        <f t="shared" si="78"/>
        <v>0</v>
      </c>
      <c r="AS47" s="28"/>
      <c r="AT47" s="23">
        <f t="shared" si="79"/>
        <v>8</v>
      </c>
      <c r="AU47" s="28"/>
    </row>
    <row r="48" ht="15.75" customHeight="1">
      <c r="A48" s="20">
        <v>7.0</v>
      </c>
      <c r="B48" s="21" t="s">
        <v>126</v>
      </c>
      <c r="C48" s="58"/>
      <c r="D48" s="35">
        <f t="shared" si="65"/>
        <v>26</v>
      </c>
      <c r="E48" s="7"/>
      <c r="F48" s="23">
        <v>36.114</v>
      </c>
      <c r="G48" s="55">
        <v>5.0</v>
      </c>
      <c r="H48" s="23">
        <f t="shared" si="86"/>
        <v>1</v>
      </c>
      <c r="I48" s="28"/>
      <c r="J48" s="23">
        <v>31.72</v>
      </c>
      <c r="K48" s="55">
        <v>2.0</v>
      </c>
      <c r="L48" s="23">
        <f t="shared" si="66"/>
        <v>1</v>
      </c>
      <c r="M48" s="28"/>
      <c r="N48" s="23">
        <v>29.6</v>
      </c>
      <c r="O48" s="55">
        <v>3.0</v>
      </c>
      <c r="P48" s="23">
        <f t="shared" si="67"/>
        <v>1</v>
      </c>
      <c r="Q48" s="28"/>
      <c r="R48" s="23" t="s">
        <v>53</v>
      </c>
      <c r="S48" s="23">
        <f>IF(OR(R48="NT", R48="TIME"), 0, IF(_xlfn.RANK.EQ(R48, $R$41:$R$48, 1)&lt;=10, 11 - _xlfn.RANK.EQ(R48, $R$41:$R$48, 1), 0))</f>
        <v>0</v>
      </c>
      <c r="T48" s="23">
        <f t="shared" si="68"/>
        <v>1</v>
      </c>
      <c r="U48" s="28"/>
      <c r="V48" s="23">
        <v>37.259</v>
      </c>
      <c r="W48" s="55">
        <v>4.0</v>
      </c>
      <c r="X48" s="23">
        <f t="shared" si="70"/>
        <v>1</v>
      </c>
      <c r="Y48" s="28"/>
      <c r="Z48" s="23" t="s">
        <v>53</v>
      </c>
      <c r="AA48" s="23">
        <f>IF(OR(Z48="NT", Z48="TIME"), 0, IF(_xlfn.RANK.EQ(Z48, $Z$41:$Z$48, 1)&lt;=10, 11 - _xlfn.RANK.EQ(Z48, $Z$41:$Z$48, 1), 0))</f>
        <v>0</v>
      </c>
      <c r="AB48" s="23">
        <f t="shared" si="72"/>
        <v>1</v>
      </c>
      <c r="AC48" s="28"/>
      <c r="AD48" s="23">
        <v>25.564</v>
      </c>
      <c r="AE48" s="55">
        <v>6.0</v>
      </c>
      <c r="AF48" s="23">
        <f t="shared" si="73"/>
        <v>1</v>
      </c>
      <c r="AG48" s="28"/>
      <c r="AH48" s="23" t="s">
        <v>52</v>
      </c>
      <c r="AI48" s="23">
        <f>IF(OR(AH48="NT", AH48="TIME"), 0, IF(_xlfn.RANK.EQ(AH48, $AH$41:$AH$48, 1)&lt;=10, 11 - _xlfn.RANK.EQ(AH48, $AH$41:$AH$48, 1), 0))</f>
        <v>0</v>
      </c>
      <c r="AJ48" s="23">
        <f t="shared" si="74"/>
        <v>0</v>
      </c>
      <c r="AK48" s="28"/>
      <c r="AL48" s="23">
        <v>22.647</v>
      </c>
      <c r="AM48" s="23">
        <f>IF(OR(AL48="NT", AL48="TIME"), 0, IF(_xlfn.RANK.EQ(AL48, $AL$41:$AL$48, 1)&lt;=10, 11 - _xlfn.RANK.EQ(AL48, $AL$41:$AL$48, 1), 0))</f>
        <v>6</v>
      </c>
      <c r="AN48" s="23">
        <f t="shared" si="76"/>
        <v>1</v>
      </c>
      <c r="AO48" s="28"/>
      <c r="AP48" s="23" t="s">
        <v>52</v>
      </c>
      <c r="AQ48" s="23">
        <f t="shared" si="77"/>
        <v>0</v>
      </c>
      <c r="AR48" s="23">
        <f t="shared" si="78"/>
        <v>0</v>
      </c>
      <c r="AS48" s="28"/>
      <c r="AT48" s="23">
        <f t="shared" si="79"/>
        <v>8</v>
      </c>
      <c r="AU48" s="28"/>
    </row>
    <row r="49" ht="15.75" customHeight="1">
      <c r="A49" s="48"/>
      <c r="B49" s="48"/>
      <c r="D49" s="68">
        <f>sum(D13:D48)</f>
        <v>997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</row>
    <row r="50" ht="15.75" customHeight="1">
      <c r="A50" s="48"/>
      <c r="B50" s="48"/>
      <c r="D50" s="57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</row>
    <row r="51">
      <c r="A51" s="15"/>
      <c r="B51" s="15" t="s">
        <v>128</v>
      </c>
      <c r="D51" s="65" t="s">
        <v>35</v>
      </c>
      <c r="E51" s="28"/>
      <c r="F51" s="66" t="s">
        <v>71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</row>
    <row r="52" ht="15.75" customHeight="1">
      <c r="A52" s="21">
        <f t="shared" ref="A52:A59" si="87">ROW(A2)-ROW($A$2)+1</f>
        <v>1</v>
      </c>
      <c r="B52" s="50" t="s">
        <v>118</v>
      </c>
      <c r="D52" s="57">
        <f t="shared" ref="D52:D67" si="88">SUMIF($B$14:$B$48, B52, $D$14:$D$48)</f>
        <v>200</v>
      </c>
      <c r="E52" s="28"/>
      <c r="F52" s="67" t="str">
        <f t="shared" ref="F52:F67" si="89">IF(COUNTIFS($B$5:$B$48,$B52,$AT$5:$AT$48,"&gt;0")&gt;=2,"YES","NO")</f>
        <v>YES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A53" s="21">
        <f t="shared" si="87"/>
        <v>2</v>
      </c>
      <c r="B53" s="21" t="s">
        <v>119</v>
      </c>
      <c r="D53" s="57">
        <f t="shared" si="88"/>
        <v>194</v>
      </c>
      <c r="E53" s="28"/>
      <c r="F53" s="67" t="str">
        <f t="shared" si="89"/>
        <v>YES</v>
      </c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customHeight="1">
      <c r="A54" s="21">
        <f t="shared" si="87"/>
        <v>3</v>
      </c>
      <c r="B54" s="21" t="s">
        <v>120</v>
      </c>
      <c r="D54" s="57">
        <f t="shared" si="88"/>
        <v>138</v>
      </c>
      <c r="E54" s="28"/>
      <c r="F54" s="67" t="str">
        <f t="shared" si="89"/>
        <v>YES</v>
      </c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customHeight="1">
      <c r="A55" s="21">
        <f t="shared" si="87"/>
        <v>4</v>
      </c>
      <c r="B55" s="21" t="s">
        <v>122</v>
      </c>
      <c r="D55" s="57">
        <f t="shared" si="88"/>
        <v>128</v>
      </c>
      <c r="E55" s="28"/>
      <c r="F55" s="67" t="str">
        <f t="shared" si="89"/>
        <v>YES</v>
      </c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customHeight="1">
      <c r="A56" s="21">
        <f t="shared" si="87"/>
        <v>5</v>
      </c>
      <c r="B56" s="21" t="s">
        <v>124</v>
      </c>
      <c r="D56" s="57">
        <f t="shared" si="88"/>
        <v>121</v>
      </c>
      <c r="E56" s="28"/>
      <c r="F56" s="67" t="str">
        <f t="shared" si="89"/>
        <v>YES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customHeight="1">
      <c r="A57" s="21">
        <f t="shared" si="87"/>
        <v>6</v>
      </c>
      <c r="B57" s="21" t="s">
        <v>125</v>
      </c>
      <c r="D57" s="57">
        <f t="shared" si="88"/>
        <v>67</v>
      </c>
      <c r="E57" s="28"/>
      <c r="F57" s="67" t="str">
        <f t="shared" si="89"/>
        <v>YES</v>
      </c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customHeight="1">
      <c r="A58" s="21">
        <f t="shared" si="87"/>
        <v>7</v>
      </c>
      <c r="B58" s="21" t="s">
        <v>126</v>
      </c>
      <c r="D58" s="57">
        <f t="shared" si="88"/>
        <v>55</v>
      </c>
      <c r="E58" s="28"/>
      <c r="F58" s="67" t="str">
        <f t="shared" si="89"/>
        <v>YES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customHeight="1">
      <c r="A59" s="21">
        <f t="shared" si="87"/>
        <v>8</v>
      </c>
      <c r="B59" s="21" t="s">
        <v>129</v>
      </c>
      <c r="D59" s="57">
        <f t="shared" si="88"/>
        <v>0</v>
      </c>
      <c r="E59" s="28"/>
      <c r="F59" s="67" t="str">
        <f t="shared" si="89"/>
        <v>NO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customHeight="1">
      <c r="A60" s="20">
        <v>8.0</v>
      </c>
      <c r="B60" s="50" t="s">
        <v>121</v>
      </c>
      <c r="D60" s="57">
        <f t="shared" si="88"/>
        <v>50</v>
      </c>
      <c r="E60" s="28"/>
      <c r="F60" s="67" t="str">
        <f t="shared" si="89"/>
        <v>YES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customHeight="1">
      <c r="A61" s="21">
        <f>ROW(A11)-ROW($A$2)+1</f>
        <v>10</v>
      </c>
      <c r="B61" s="50" t="s">
        <v>130</v>
      </c>
      <c r="D61" s="57">
        <f t="shared" si="88"/>
        <v>0</v>
      </c>
      <c r="E61" s="28"/>
      <c r="F61" s="67" t="str">
        <f t="shared" si="89"/>
        <v>NO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</row>
    <row r="62" ht="15.75" customHeight="1">
      <c r="A62" s="21" t="str">
        <f t="shared" ref="A62:A67" si="90">ROW(#REF!)-ROW($A$2)+1</f>
        <v>#REF!</v>
      </c>
      <c r="B62" s="50" t="s">
        <v>127</v>
      </c>
      <c r="D62" s="57">
        <f t="shared" si="88"/>
        <v>44</v>
      </c>
      <c r="E62" s="28"/>
      <c r="F62" s="67" t="str">
        <f t="shared" si="89"/>
        <v>NO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customHeight="1">
      <c r="A63" s="21" t="str">
        <f t="shared" si="90"/>
        <v>#REF!</v>
      </c>
      <c r="B63" s="50" t="s">
        <v>131</v>
      </c>
      <c r="D63" s="57">
        <f t="shared" si="88"/>
        <v>0</v>
      </c>
      <c r="E63" s="28"/>
      <c r="F63" s="67" t="str">
        <f t="shared" si="89"/>
        <v>NO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customHeight="1">
      <c r="A64" s="21" t="str">
        <f t="shared" si="90"/>
        <v>#REF!</v>
      </c>
      <c r="B64" s="50" t="s">
        <v>132</v>
      </c>
      <c r="D64" s="57">
        <f t="shared" si="88"/>
        <v>0</v>
      </c>
      <c r="E64" s="28"/>
      <c r="F64" s="67" t="str">
        <f t="shared" si="89"/>
        <v>NO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customHeight="1">
      <c r="A65" s="21" t="str">
        <f t="shared" si="90"/>
        <v>#REF!</v>
      </c>
      <c r="B65" s="50" t="s">
        <v>133</v>
      </c>
      <c r="D65" s="57">
        <f t="shared" si="88"/>
        <v>0</v>
      </c>
      <c r="E65" s="28"/>
      <c r="F65" s="67" t="str">
        <f t="shared" si="89"/>
        <v>NO</v>
      </c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A66" s="21" t="str">
        <f t="shared" si="90"/>
        <v>#REF!</v>
      </c>
      <c r="B66" s="50" t="s">
        <v>134</v>
      </c>
      <c r="D66" s="57">
        <f t="shared" si="88"/>
        <v>0</v>
      </c>
      <c r="E66" s="28"/>
      <c r="F66" s="67" t="str">
        <f t="shared" si="89"/>
        <v>NO</v>
      </c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A67" s="21" t="str">
        <f t="shared" si="90"/>
        <v>#REF!</v>
      </c>
      <c r="B67" s="21" t="s">
        <v>135</v>
      </c>
      <c r="D67" s="57">
        <f t="shared" si="88"/>
        <v>0</v>
      </c>
      <c r="E67" s="28"/>
      <c r="F67" s="67" t="str">
        <f t="shared" si="89"/>
        <v>NO</v>
      </c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68">
        <f>SUM(D52:D67)</f>
        <v>997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57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</row>
    <row r="953" ht="15.75" customHeight="1">
      <c r="D953" s="57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</row>
    <row r="954" ht="15.75" customHeight="1">
      <c r="D954" s="57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</row>
    <row r="955" ht="15.75" customHeight="1">
      <c r="D955" s="57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</row>
    <row r="956" ht="15.75" customHeight="1">
      <c r="D956" s="57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</row>
    <row r="957" ht="15.75" customHeight="1">
      <c r="D957" s="57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</row>
    <row r="958" ht="15.75" customHeight="1">
      <c r="D958" s="57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</row>
    <row r="959" ht="15.75" customHeight="1">
      <c r="D959" s="57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</row>
    <row r="960" ht="15.75" customHeight="1">
      <c r="D960" s="57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</row>
    <row r="961" ht="15.75" customHeight="1">
      <c r="D961" s="57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</row>
    <row r="962" ht="15.75" customHeight="1">
      <c r="D962" s="57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</row>
    <row r="963" ht="15.75" customHeight="1">
      <c r="D963" s="57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</row>
    <row r="964" ht="15.75" customHeight="1">
      <c r="D964" s="57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</row>
    <row r="965" ht="15.75" customHeight="1">
      <c r="D965" s="57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</row>
    <row r="966" ht="15.75" customHeight="1">
      <c r="D966" s="57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</row>
    <row r="967" ht="15.75" customHeight="1">
      <c r="D967" s="57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</row>
    <row r="968" ht="15.75" customHeight="1">
      <c r="D968" s="33"/>
    </row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136</v>
      </c>
      <c r="C1" s="2"/>
      <c r="D1" s="2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C3" s="22"/>
      <c r="D3" s="35"/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42"/>
      <c r="AT3" s="14" t="s">
        <v>4</v>
      </c>
    </row>
    <row r="4">
      <c r="A4" s="15"/>
      <c r="B4" s="15" t="s">
        <v>86</v>
      </c>
      <c r="C4" s="22"/>
      <c r="D4" s="35"/>
      <c r="E4" s="36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6"/>
      <c r="Z4" s="46" t="s">
        <v>36</v>
      </c>
      <c r="AA4" s="46" t="s">
        <v>37</v>
      </c>
      <c r="AB4" s="46" t="s">
        <v>38</v>
      </c>
      <c r="AC4" s="47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47"/>
      <c r="AT4" s="19" t="s">
        <v>6</v>
      </c>
    </row>
    <row r="5">
      <c r="A5" s="48"/>
      <c r="B5" s="48"/>
      <c r="C5" s="22"/>
      <c r="D5" s="35"/>
      <c r="E5" s="36"/>
      <c r="F5" s="23"/>
      <c r="G5" s="23"/>
      <c r="H5" s="23"/>
      <c r="I5" s="36"/>
      <c r="J5" s="23"/>
      <c r="K5" s="23"/>
      <c r="L5" s="23"/>
      <c r="M5" s="36"/>
      <c r="N5" s="23"/>
      <c r="O5" s="23"/>
      <c r="P5" s="23"/>
      <c r="Q5" s="36"/>
      <c r="R5" s="23"/>
      <c r="S5" s="23"/>
      <c r="T5" s="23"/>
      <c r="U5" s="36"/>
      <c r="V5" s="23"/>
      <c r="W5" s="23"/>
      <c r="X5" s="23"/>
      <c r="Y5" s="6"/>
      <c r="Z5" s="23"/>
      <c r="AA5" s="23"/>
      <c r="AB5" s="23"/>
      <c r="AC5" s="36"/>
      <c r="AD5" s="23"/>
      <c r="AE5" s="23"/>
      <c r="AF5" s="23"/>
      <c r="AG5" s="36"/>
      <c r="AH5" s="23"/>
      <c r="AI5" s="23"/>
      <c r="AJ5" s="23"/>
      <c r="AK5" s="36"/>
      <c r="AL5" s="23"/>
      <c r="AM5" s="23"/>
      <c r="AN5" s="23"/>
      <c r="AO5" s="36"/>
      <c r="AP5" s="23"/>
      <c r="AQ5" s="23"/>
      <c r="AR5" s="23"/>
      <c r="AS5" s="36"/>
      <c r="AT5" s="49"/>
    </row>
    <row r="6">
      <c r="A6" s="20">
        <v>1.0</v>
      </c>
      <c r="B6" s="21" t="s">
        <v>137</v>
      </c>
      <c r="C6" s="22"/>
      <c r="D6" s="35">
        <f t="shared" ref="D6:D9" si="1">G6+K6+O6+S6+W6+AA6+AE6+AI6+AM6+AQ6</f>
        <v>40</v>
      </c>
      <c r="E6" s="36"/>
      <c r="F6" s="23" t="s">
        <v>53</v>
      </c>
      <c r="G6" s="23">
        <f t="shared" ref="G6:G7" si="2">IF(OR(F6="NT", F6="TIME"), 0, IF(_xlfn.RANK.EQ(F6, $F$6:$F$9, 1)&lt;=10, 11 - _xlfn.RANK.EQ(F6, $F$6:$F$9, 1), 0))</f>
        <v>0</v>
      </c>
      <c r="H6" s="23">
        <f t="shared" ref="H6:H7" si="3">IF(OR(F6="TO", F6="TIME"), 0, IF(F6&lt;&gt;"", 1, ""))</f>
        <v>1</v>
      </c>
      <c r="I6" s="36"/>
      <c r="J6" s="23">
        <v>4.53</v>
      </c>
      <c r="K6" s="23">
        <f t="shared" ref="K6:K7" si="4">IF(OR(J6="NT", J6="TIME"), 0, IF(_xlfn.RANK.EQ(J6, $J$6:$J$9, 1)&lt;=10, 11 - _xlfn.RANK.EQ(J6, $J$6:$J$9, 1), 0))</f>
        <v>10</v>
      </c>
      <c r="L6" s="23">
        <f t="shared" ref="L6:L7" si="5">IF(OR(J6="TO", J6="TIME"), 0, IF(J6&lt;&gt;"", 1, ""))</f>
        <v>1</v>
      </c>
      <c r="M6" s="36"/>
      <c r="N6" s="23" t="s">
        <v>53</v>
      </c>
      <c r="O6" s="23">
        <f t="shared" ref="O6:O7" si="6">IF(OR(N6="NT", N6="TIME"), 0, IF(_xlfn.RANK.EQ(N6, $N$6:$N$9, 1)&lt;=10, 11 - _xlfn.RANK.EQ(N6, $N$6:$N$9, 1), 0))</f>
        <v>0</v>
      </c>
      <c r="P6" s="23">
        <f t="shared" ref="P6:P7" si="7">IF(OR(N6="TO", N6="TIME"), 0, IF(N6&lt;&gt;"", 1, ""))</f>
        <v>1</v>
      </c>
      <c r="Q6" s="36"/>
      <c r="R6" s="23" t="s">
        <v>53</v>
      </c>
      <c r="S6" s="23">
        <f t="shared" ref="S6:S7" si="8">IF(OR(R6="NT", R6="TIME"), 0, IF(_xlfn.RANK.EQ(R6, $R$6:$R$9, 1)&lt;=10, 11 - _xlfn.RANK.EQ(R6, $R$6:$R$9, 1), 0))</f>
        <v>0</v>
      </c>
      <c r="T6" s="23">
        <f t="shared" ref="T6:T7" si="9">IF(OR(R6="TO", R6="TIME"), 0, IF(R6&lt;&gt;"", 1, ""))</f>
        <v>1</v>
      </c>
      <c r="U6" s="36"/>
      <c r="V6" s="23" t="s">
        <v>53</v>
      </c>
      <c r="W6" s="23">
        <f t="shared" ref="W6:W9" si="10">IF(OR(V6="NT", V6="TIME"), 0, IF(_xlfn.RANK.EQ(V6, $V$6:$V$9, 1)&lt;=10, 11 - _xlfn.RANK.EQ(V6, $V$6:$V$9, 1), 0))</f>
        <v>0</v>
      </c>
      <c r="X6" s="23">
        <f t="shared" ref="X6:X9" si="11">IF(OR(V6="TO", V6="TIME"), 0, IF(V6&lt;&gt;"", 1, ""))</f>
        <v>1</v>
      </c>
      <c r="Y6" s="6"/>
      <c r="Z6" s="23">
        <v>11.18</v>
      </c>
      <c r="AA6" s="23">
        <f t="shared" ref="AA6:AA9" si="12">IF(OR(Z6="NT", Z6="TIME"), 0, IF(_xlfn.RANK.EQ(Z6, $Z$6:$Z$9, 1)&lt;=10, 11 - _xlfn.RANK.EQ(Z6, $Z$6:$Z$9, 1), 0))</f>
        <v>10</v>
      </c>
      <c r="AB6" s="23">
        <f t="shared" ref="AB6:AB9" si="13">IF(OR(Z6="TO", Z6="TIME"), 0, IF(Z6&lt;&gt;"", 1, ""))</f>
        <v>1</v>
      </c>
      <c r="AC6" s="36"/>
      <c r="AD6" s="23" t="s">
        <v>53</v>
      </c>
      <c r="AE6" s="23">
        <f t="shared" ref="AE6:AE9" si="14">IF(OR(AD6="NT", AD6="TIME"), 0, IF(_xlfn.RANK.EQ(AD6, $AD$6:$AD$9, 1)&lt;=10, 11 - _xlfn.RANK.EQ(AD6, $AD$6:$AD$9, 1), 0))</f>
        <v>0</v>
      </c>
      <c r="AF6" s="23">
        <f t="shared" ref="AF6:AF9" si="15">IF(OR(AD6="TO", AD6="TIME"), 0, IF(AD6&lt;&gt;"", 1, ""))</f>
        <v>1</v>
      </c>
      <c r="AG6" s="36"/>
      <c r="AH6" s="23">
        <v>12.25</v>
      </c>
      <c r="AI6" s="23">
        <f t="shared" ref="AI6:AI9" si="16">IF(OR(AH6="NT", AH6="TIME"), 0, IF(_xlfn.RANK.EQ(AH6, $AH$6:$AH$9, 1)&lt;=10, 11 - _xlfn.RANK.EQ(AH6, $AH$6:$AH$9, 1), 0))</f>
        <v>10</v>
      </c>
      <c r="AJ6" s="23">
        <f t="shared" ref="AJ6:AJ9" si="17">IF(OR(AH6="TO", AH6="TIME"), 0, IF(AH6&lt;&gt;"", 1, ""))</f>
        <v>1</v>
      </c>
      <c r="AK6" s="36"/>
      <c r="AL6" s="23">
        <v>3.97</v>
      </c>
      <c r="AM6" s="23">
        <f t="shared" ref="AM6:AM9" si="18">IF(OR(AL6="NT", AL6="TIME"), 0, IF(_xlfn.RANK.EQ(AL6, $AL$6:$AL$9, 1)&lt;=10, 11 - _xlfn.RANK.EQ(AL6, $AL$6:$AL$9, 1), 0))</f>
        <v>10</v>
      </c>
      <c r="AN6" s="23">
        <f t="shared" ref="AN6:AN9" si="19">IF(OR(AL6="TO", AL6="TIME"), 0, IF(AL6&lt;&gt;"", 1, ""))</f>
        <v>1</v>
      </c>
      <c r="AO6" s="36"/>
      <c r="AP6" s="23" t="s">
        <v>52</v>
      </c>
      <c r="AQ6" s="23">
        <f t="shared" ref="AQ6:AQ9" si="20">IF(OR(AP6="NT", AP6="TIME"), 0, IF(_xlfn.RANK.EQ(AP6, $AP$6:$AP$9, 1)&lt;=10, 11 - _xlfn.RANK.EQ(AP6, $AP$6:$AP$9, 1), 0))</f>
        <v>0</v>
      </c>
      <c r="AR6" s="23">
        <f t="shared" ref="AR6:AR9" si="21">IF(OR(AP6="TO", AP6="TIME"), 0, IF(AP6&lt;&gt;"", 1, ""))</f>
        <v>0</v>
      </c>
      <c r="AS6" s="36"/>
      <c r="AT6" s="23">
        <f t="shared" ref="AT6:AT9" si="22">AR6+AN6+AJ6+AF6+AB6+X6+T6+P6+L6+H6</f>
        <v>9</v>
      </c>
    </row>
    <row r="7">
      <c r="A7" s="21">
        <f t="shared" ref="A7:A9" si="23">ROW(A3)-ROW($A$2)+1</f>
        <v>2</v>
      </c>
      <c r="B7" s="50" t="s">
        <v>138</v>
      </c>
      <c r="C7" s="22"/>
      <c r="D7" s="35">
        <f t="shared" si="1"/>
        <v>10</v>
      </c>
      <c r="E7" s="36"/>
      <c r="F7" s="23">
        <v>5.58</v>
      </c>
      <c r="G7" s="23">
        <f t="shared" si="2"/>
        <v>10</v>
      </c>
      <c r="H7" s="23">
        <f t="shared" si="3"/>
        <v>1</v>
      </c>
      <c r="I7" s="36"/>
      <c r="J7" s="23" t="s">
        <v>53</v>
      </c>
      <c r="K7" s="23">
        <f t="shared" si="4"/>
        <v>0</v>
      </c>
      <c r="L7" s="23">
        <f t="shared" si="5"/>
        <v>1</v>
      </c>
      <c r="M7" s="36"/>
      <c r="N7" s="23" t="s">
        <v>53</v>
      </c>
      <c r="O7" s="23">
        <f t="shared" si="6"/>
        <v>0</v>
      </c>
      <c r="P7" s="23">
        <f t="shared" si="7"/>
        <v>1</v>
      </c>
      <c r="Q7" s="36"/>
      <c r="R7" s="23" t="s">
        <v>53</v>
      </c>
      <c r="S7" s="23">
        <f t="shared" si="8"/>
        <v>0</v>
      </c>
      <c r="T7" s="23">
        <f t="shared" si="9"/>
        <v>1</v>
      </c>
      <c r="U7" s="36"/>
      <c r="V7" s="23" t="s">
        <v>53</v>
      </c>
      <c r="W7" s="23">
        <f t="shared" si="10"/>
        <v>0</v>
      </c>
      <c r="X7" s="23">
        <f t="shared" si="11"/>
        <v>1</v>
      </c>
      <c r="Y7" s="6"/>
      <c r="Z7" s="23" t="s">
        <v>53</v>
      </c>
      <c r="AA7" s="23">
        <f t="shared" si="12"/>
        <v>0</v>
      </c>
      <c r="AB7" s="23">
        <f t="shared" si="13"/>
        <v>1</v>
      </c>
      <c r="AC7" s="36"/>
      <c r="AD7" s="23" t="s">
        <v>53</v>
      </c>
      <c r="AE7" s="23">
        <f t="shared" si="14"/>
        <v>0</v>
      </c>
      <c r="AF7" s="23">
        <f t="shared" si="15"/>
        <v>1</v>
      </c>
      <c r="AG7" s="36"/>
      <c r="AH7" s="23" t="s">
        <v>53</v>
      </c>
      <c r="AI7" s="23">
        <f t="shared" si="16"/>
        <v>0</v>
      </c>
      <c r="AJ7" s="23">
        <f t="shared" si="17"/>
        <v>1</v>
      </c>
      <c r="AK7" s="36"/>
      <c r="AL7" s="23" t="s">
        <v>53</v>
      </c>
      <c r="AM7" s="23">
        <f t="shared" si="18"/>
        <v>0</v>
      </c>
      <c r="AN7" s="23">
        <f t="shared" si="19"/>
        <v>1</v>
      </c>
      <c r="AO7" s="36"/>
      <c r="AP7" s="23" t="s">
        <v>52</v>
      </c>
      <c r="AQ7" s="23">
        <f t="shared" si="20"/>
        <v>0</v>
      </c>
      <c r="AR7" s="23">
        <f t="shared" si="21"/>
        <v>0</v>
      </c>
      <c r="AS7" s="36"/>
      <c r="AT7" s="23">
        <f t="shared" si="22"/>
        <v>9</v>
      </c>
    </row>
    <row r="8">
      <c r="A8" s="21">
        <f t="shared" si="23"/>
        <v>3</v>
      </c>
      <c r="B8" s="50" t="s">
        <v>139</v>
      </c>
      <c r="C8" s="22"/>
      <c r="D8" s="35">
        <f t="shared" si="1"/>
        <v>10</v>
      </c>
      <c r="E8" s="36"/>
      <c r="F8" s="23"/>
      <c r="G8" s="23"/>
      <c r="H8" s="23"/>
      <c r="I8" s="36"/>
      <c r="J8" s="23"/>
      <c r="K8" s="23"/>
      <c r="L8" s="23"/>
      <c r="M8" s="36"/>
      <c r="N8" s="23"/>
      <c r="O8" s="23"/>
      <c r="P8" s="23"/>
      <c r="Q8" s="36"/>
      <c r="R8" s="23"/>
      <c r="S8" s="23"/>
      <c r="T8" s="23"/>
      <c r="U8" s="36"/>
      <c r="V8" s="23" t="s">
        <v>53</v>
      </c>
      <c r="W8" s="23">
        <f t="shared" si="10"/>
        <v>0</v>
      </c>
      <c r="X8" s="23">
        <f t="shared" si="11"/>
        <v>1</v>
      </c>
      <c r="Y8" s="6"/>
      <c r="Z8" s="23" t="s">
        <v>53</v>
      </c>
      <c r="AA8" s="23">
        <f t="shared" si="12"/>
        <v>0</v>
      </c>
      <c r="AB8" s="23">
        <f t="shared" si="13"/>
        <v>1</v>
      </c>
      <c r="AC8" s="36"/>
      <c r="AD8" s="23">
        <v>17.06</v>
      </c>
      <c r="AE8" s="23">
        <f t="shared" si="14"/>
        <v>10</v>
      </c>
      <c r="AF8" s="23">
        <f t="shared" si="15"/>
        <v>1</v>
      </c>
      <c r="AG8" s="36"/>
      <c r="AH8" s="23" t="s">
        <v>53</v>
      </c>
      <c r="AI8" s="23">
        <f t="shared" si="16"/>
        <v>0</v>
      </c>
      <c r="AJ8" s="23">
        <f t="shared" si="17"/>
        <v>1</v>
      </c>
      <c r="AK8" s="36"/>
      <c r="AL8" s="23" t="s">
        <v>53</v>
      </c>
      <c r="AM8" s="23">
        <f t="shared" si="18"/>
        <v>0</v>
      </c>
      <c r="AN8" s="23">
        <f t="shared" si="19"/>
        <v>1</v>
      </c>
      <c r="AO8" s="36"/>
      <c r="AP8" s="23" t="s">
        <v>52</v>
      </c>
      <c r="AQ8" s="23">
        <f t="shared" si="20"/>
        <v>0</v>
      </c>
      <c r="AR8" s="23">
        <f t="shared" si="21"/>
        <v>0</v>
      </c>
      <c r="AS8" s="36"/>
      <c r="AT8" s="23">
        <f t="shared" si="22"/>
        <v>5</v>
      </c>
    </row>
    <row r="9">
      <c r="A9" s="21">
        <f t="shared" si="23"/>
        <v>4</v>
      </c>
      <c r="B9" s="50" t="s">
        <v>140</v>
      </c>
      <c r="C9" s="22"/>
      <c r="D9" s="35">
        <f t="shared" si="1"/>
        <v>0</v>
      </c>
      <c r="E9" s="36"/>
      <c r="F9" s="23"/>
      <c r="G9" s="23"/>
      <c r="H9" s="23"/>
      <c r="I9" s="36"/>
      <c r="J9" s="23"/>
      <c r="K9" s="23"/>
      <c r="L9" s="23"/>
      <c r="M9" s="36"/>
      <c r="N9" s="23"/>
      <c r="O9" s="23"/>
      <c r="P9" s="23"/>
      <c r="Q9" s="36"/>
      <c r="R9" s="23"/>
      <c r="S9" s="23"/>
      <c r="T9" s="23"/>
      <c r="U9" s="36"/>
      <c r="V9" s="23" t="s">
        <v>53</v>
      </c>
      <c r="W9" s="23">
        <f t="shared" si="10"/>
        <v>0</v>
      </c>
      <c r="X9" s="23">
        <f t="shared" si="11"/>
        <v>1</v>
      </c>
      <c r="Y9" s="6"/>
      <c r="Z9" s="23" t="s">
        <v>53</v>
      </c>
      <c r="AA9" s="23">
        <f t="shared" si="12"/>
        <v>0</v>
      </c>
      <c r="AB9" s="23">
        <f t="shared" si="13"/>
        <v>1</v>
      </c>
      <c r="AC9" s="36"/>
      <c r="AD9" s="23" t="s">
        <v>53</v>
      </c>
      <c r="AE9" s="23">
        <f t="shared" si="14"/>
        <v>0</v>
      </c>
      <c r="AF9" s="23">
        <f t="shared" si="15"/>
        <v>1</v>
      </c>
      <c r="AG9" s="36"/>
      <c r="AH9" s="23" t="s">
        <v>53</v>
      </c>
      <c r="AI9" s="23">
        <f t="shared" si="16"/>
        <v>0</v>
      </c>
      <c r="AJ9" s="23">
        <f t="shared" si="17"/>
        <v>1</v>
      </c>
      <c r="AK9" s="36"/>
      <c r="AL9" s="23" t="s">
        <v>53</v>
      </c>
      <c r="AM9" s="23">
        <f t="shared" si="18"/>
        <v>0</v>
      </c>
      <c r="AN9" s="23">
        <f t="shared" si="19"/>
        <v>1</v>
      </c>
      <c r="AO9" s="36"/>
      <c r="AP9" s="23" t="s">
        <v>52</v>
      </c>
      <c r="AQ9" s="23">
        <f t="shared" si="20"/>
        <v>0</v>
      </c>
      <c r="AR9" s="23">
        <f t="shared" si="21"/>
        <v>0</v>
      </c>
      <c r="AS9" s="36"/>
      <c r="AT9" s="23">
        <f t="shared" si="22"/>
        <v>5</v>
      </c>
    </row>
    <row r="10">
      <c r="A10" s="4"/>
      <c r="B10" s="4"/>
      <c r="C10" s="6"/>
      <c r="D10" s="53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6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>
      <c r="A11" s="15"/>
      <c r="B11" s="15" t="s">
        <v>51</v>
      </c>
      <c r="C11" s="6"/>
      <c r="D11" s="53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6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</row>
    <row r="12">
      <c r="A12" s="48"/>
      <c r="B12" s="48"/>
      <c r="C12" s="36"/>
      <c r="D12" s="35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7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</row>
    <row r="13">
      <c r="A13" s="21">
        <f t="shared" ref="A13:A16" si="24">ROW(A2)-ROW($A$2)+1</f>
        <v>1</v>
      </c>
      <c r="B13" s="21" t="s">
        <v>138</v>
      </c>
      <c r="C13" s="22"/>
      <c r="D13" s="35">
        <f t="shared" ref="D13:D17" si="25">G13+K13+O13+S13+W13+AA13+AE13+AI13+AM13+AQ13</f>
        <v>61.5</v>
      </c>
      <c r="E13" s="36"/>
      <c r="F13" s="23" t="s">
        <v>53</v>
      </c>
      <c r="G13" s="23">
        <f>IF(F13="NT", 0, IF(_xlfn.RANK.EQ(F13, $F$13:$F$17, 1)&lt;=10, 11 - _xlfn.RANK.EQ(F13, $F$13:$F$17, 1), 0))</f>
        <v>0</v>
      </c>
      <c r="H13" s="23">
        <f t="shared" ref="H13:H14" si="26">IF(F13="TO", 0, IF(F13&lt;&gt;"", 1, ""))</f>
        <v>1</v>
      </c>
      <c r="I13" s="36"/>
      <c r="J13" s="23">
        <v>16.59</v>
      </c>
      <c r="K13" s="55">
        <v>9.0</v>
      </c>
      <c r="L13" s="23">
        <f t="shared" ref="L13:L14" si="27">IF(OR(J13="TO", J13="TIME"), 0, IF(J13&lt;&gt;"", 1, ""))</f>
        <v>1</v>
      </c>
      <c r="M13" s="36"/>
      <c r="N13" s="23">
        <v>15.45</v>
      </c>
      <c r="O13" s="23">
        <v>7.5</v>
      </c>
      <c r="P13" s="23">
        <f t="shared" ref="P13:P14" si="28">IF(OR(N13="TO", N13="TIME"), 0, IF(N13&lt;&gt;"", 1, ""))</f>
        <v>1</v>
      </c>
      <c r="Q13" s="36"/>
      <c r="R13" s="23">
        <v>15.41</v>
      </c>
      <c r="S13" s="55">
        <v>7.0</v>
      </c>
      <c r="T13" s="23">
        <f t="shared" ref="T13:T17" si="29">IF(OR(R13="TO", R13="TIME"), 0, IF(R13&lt;&gt;"", 1, ""))</f>
        <v>1</v>
      </c>
      <c r="U13" s="36"/>
      <c r="V13" s="23">
        <v>16.06</v>
      </c>
      <c r="W13" s="23">
        <f t="shared" ref="W13:W15" si="30">IF(OR(V13="NT", V13="TIME"), 0, IF(_xlfn.RANK.EQ(V13, $V$13:$V$17, 1)&lt;=10, 11 - _xlfn.RANK.EQ(V13, $V$13:$V$17, 1), 0))</f>
        <v>9</v>
      </c>
      <c r="X13" s="23">
        <f t="shared" ref="X13:X17" si="31">IF(OR(V13="TO", V13="TIME"), 0, IF(V13&lt;&gt;"", 1, ""))</f>
        <v>1</v>
      </c>
      <c r="Y13" s="6"/>
      <c r="Z13" s="23">
        <v>14.25</v>
      </c>
      <c r="AA13" s="23">
        <f t="shared" ref="AA13:AA15" si="32">IF(OR(Z13="NT", Z13="TIME"), 0, IF(_xlfn.RANK.EQ(Z13, $Z$13:$Z$17, 1)&lt;=10, 11 - _xlfn.RANK.EQ(Z13, $Z$13:$Z$17, 1), 0))</f>
        <v>10</v>
      </c>
      <c r="AB13" s="23">
        <f t="shared" ref="AB13:AB17" si="33">IF(OR(Z13="TO", Z13="TIME"), 0, IF(Z13&lt;&gt;"", 1, ""))</f>
        <v>1</v>
      </c>
      <c r="AC13" s="36"/>
      <c r="AD13" s="23">
        <v>14.47</v>
      </c>
      <c r="AE13" s="23">
        <f t="shared" ref="AE13:AE17" si="34">IF(OR(AD13="NT", AD13="TIME"), 0, IF(_xlfn.RANK.EQ(AD13, $AD$13:$AD$17, 1)&lt;=10, 11 - _xlfn.RANK.EQ(AD13, $AD$13:$AD$17, 1), 0))</f>
        <v>10</v>
      </c>
      <c r="AF13" s="23">
        <f t="shared" ref="AF13:AF17" si="35">IF(OR(AD13="TO", AD13="TIME"), 0, IF(AD13&lt;&gt;"", 1, ""))</f>
        <v>1</v>
      </c>
      <c r="AG13" s="36"/>
      <c r="AH13" s="23">
        <v>16.41</v>
      </c>
      <c r="AI13" s="23">
        <f t="shared" ref="AI13:AI17" si="36">IF(OR(AH13="NT", AH13="TIME"), 0, IF(_xlfn.RANK.EQ(AH13, $AH$13:$AH$17, 1)&lt;=10, 11 - _xlfn.RANK.EQ(AH13, $AH$13:$AH$17, 1), 0))</f>
        <v>9</v>
      </c>
      <c r="AJ13" s="23">
        <f t="shared" ref="AJ13:AJ17" si="37">IF(OR(AH13="TO", AH13="TIME"), 0, IF(AH13&lt;&gt;"", 1, ""))</f>
        <v>1</v>
      </c>
      <c r="AK13" s="36"/>
      <c r="AL13" s="23" t="s">
        <v>53</v>
      </c>
      <c r="AM13" s="23">
        <f t="shared" ref="AM13:AM17" si="38">IF(OR(AL13="NT", AL13="TIME"), 0, IF(_xlfn.RANK.EQ(AL13, $AL$13:$AL$17, 1)&lt;=10, 11 - _xlfn.RANK.EQ(AL13, $AL$13:$AL$17, 1), 0))</f>
        <v>0</v>
      </c>
      <c r="AN13" s="23">
        <f t="shared" ref="AN13:AN17" si="39">IF(OR(AL13="TO", AL13="TIME"), 0, IF(AL13&lt;&gt;"", 1, ""))</f>
        <v>1</v>
      </c>
      <c r="AO13" s="36"/>
      <c r="AP13" s="23" t="s">
        <v>52</v>
      </c>
      <c r="AQ13" s="23">
        <f t="shared" ref="AQ13:AQ17" si="40">IF(OR(AP13="NT", AP13="TIME"), 0, IF(_xlfn.RANK.EQ(AP13, $AP$13:$AP$17, 1)&lt;=10, 11 - _xlfn.RANK.EQ(AP13, $AP$13:$AP$17, 1), 0))</f>
        <v>0</v>
      </c>
      <c r="AR13" s="23">
        <f t="shared" ref="AR13:AR17" si="41">IF(OR(AP13="TO", AP13="TIME"), 0, IF(AP13&lt;&gt;"", 1, ""))</f>
        <v>0</v>
      </c>
      <c r="AS13" s="36"/>
      <c r="AT13" s="23">
        <f t="shared" ref="AT13:AT17" si="42">AR13+AN13+AJ13+AF13+AB13+X13+T13+P13+L13+H13</f>
        <v>9</v>
      </c>
    </row>
    <row r="14">
      <c r="A14" s="21">
        <f t="shared" si="24"/>
        <v>2</v>
      </c>
      <c r="B14" s="21" t="s">
        <v>137</v>
      </c>
      <c r="C14" s="22"/>
      <c r="D14" s="35">
        <f t="shared" si="25"/>
        <v>58.5</v>
      </c>
      <c r="E14" s="36"/>
      <c r="F14" s="23">
        <v>25.2</v>
      </c>
      <c r="G14" s="55">
        <v>7.0</v>
      </c>
      <c r="H14" s="23">
        <f t="shared" si="26"/>
        <v>1</v>
      </c>
      <c r="I14" s="36"/>
      <c r="J14" s="23">
        <v>20.49</v>
      </c>
      <c r="K14" s="55">
        <v>5.0</v>
      </c>
      <c r="L14" s="23">
        <f t="shared" si="27"/>
        <v>1</v>
      </c>
      <c r="M14" s="36"/>
      <c r="N14" s="23">
        <v>15.45</v>
      </c>
      <c r="O14" s="23">
        <v>7.5</v>
      </c>
      <c r="P14" s="23">
        <f t="shared" si="28"/>
        <v>1</v>
      </c>
      <c r="Q14" s="36"/>
      <c r="R14" s="23">
        <v>12.15</v>
      </c>
      <c r="S14" s="55">
        <v>9.0</v>
      </c>
      <c r="T14" s="23">
        <f t="shared" si="29"/>
        <v>1</v>
      </c>
      <c r="U14" s="36"/>
      <c r="V14" s="23">
        <v>12.19</v>
      </c>
      <c r="W14" s="23">
        <f t="shared" si="30"/>
        <v>10</v>
      </c>
      <c r="X14" s="23">
        <f t="shared" si="31"/>
        <v>1</v>
      </c>
      <c r="Y14" s="6"/>
      <c r="Z14" s="23" t="s">
        <v>53</v>
      </c>
      <c r="AA14" s="23">
        <f t="shared" si="32"/>
        <v>0</v>
      </c>
      <c r="AB14" s="23">
        <f t="shared" si="33"/>
        <v>1</v>
      </c>
      <c r="AC14" s="36"/>
      <c r="AD14" s="23" t="s">
        <v>53</v>
      </c>
      <c r="AE14" s="23">
        <f t="shared" si="34"/>
        <v>0</v>
      </c>
      <c r="AF14" s="23">
        <f t="shared" si="35"/>
        <v>1</v>
      </c>
      <c r="AG14" s="36"/>
      <c r="AH14" s="23">
        <v>14.25</v>
      </c>
      <c r="AI14" s="23">
        <f t="shared" si="36"/>
        <v>10</v>
      </c>
      <c r="AJ14" s="23">
        <f t="shared" si="37"/>
        <v>1</v>
      </c>
      <c r="AK14" s="36"/>
      <c r="AL14" s="23">
        <v>15.0</v>
      </c>
      <c r="AM14" s="23">
        <f t="shared" si="38"/>
        <v>10</v>
      </c>
      <c r="AN14" s="23">
        <f t="shared" si="39"/>
        <v>1</v>
      </c>
      <c r="AO14" s="36"/>
      <c r="AP14" s="23" t="s">
        <v>52</v>
      </c>
      <c r="AQ14" s="23">
        <f t="shared" si="40"/>
        <v>0</v>
      </c>
      <c r="AR14" s="23">
        <f t="shared" si="41"/>
        <v>0</v>
      </c>
      <c r="AS14" s="36"/>
      <c r="AT14" s="23">
        <f t="shared" si="42"/>
        <v>9</v>
      </c>
    </row>
    <row r="15" ht="15.75" customHeight="1">
      <c r="A15" s="21">
        <f t="shared" si="24"/>
        <v>3</v>
      </c>
      <c r="B15" s="21" t="s">
        <v>139</v>
      </c>
      <c r="C15" s="22"/>
      <c r="D15" s="35">
        <f t="shared" si="25"/>
        <v>41</v>
      </c>
      <c r="E15" s="36"/>
      <c r="F15" s="23"/>
      <c r="G15" s="23"/>
      <c r="H15" s="23"/>
      <c r="I15" s="36"/>
      <c r="J15" s="23"/>
      <c r="K15" s="23"/>
      <c r="L15" s="23"/>
      <c r="M15" s="36"/>
      <c r="N15" s="23"/>
      <c r="O15" s="23"/>
      <c r="P15" s="23"/>
      <c r="Q15" s="36"/>
      <c r="R15" s="23" t="s">
        <v>53</v>
      </c>
      <c r="S15" s="63">
        <f>IF(OR(R15="NT", R15="TIME"), 0, IF(_xlfn.RANK.EQ(R15, $R$13:$R$17, 1)&lt;=10, 11 - _xlfn.RANK.EQ(R15, $R$13:$R$17, 1), 0))</f>
        <v>0</v>
      </c>
      <c r="T15" s="63">
        <f t="shared" si="29"/>
        <v>1</v>
      </c>
      <c r="U15" s="36"/>
      <c r="V15" s="23">
        <v>22.31</v>
      </c>
      <c r="W15" s="23">
        <f t="shared" si="30"/>
        <v>8</v>
      </c>
      <c r="X15" s="23">
        <f t="shared" si="31"/>
        <v>1</v>
      </c>
      <c r="Y15" s="6"/>
      <c r="Z15" s="23">
        <v>18.0</v>
      </c>
      <c r="AA15" s="23">
        <f t="shared" si="32"/>
        <v>9</v>
      </c>
      <c r="AB15" s="23">
        <f t="shared" si="33"/>
        <v>1</v>
      </c>
      <c r="AC15" s="36"/>
      <c r="AD15" s="23">
        <v>19.66</v>
      </c>
      <c r="AE15" s="23">
        <f t="shared" si="34"/>
        <v>8</v>
      </c>
      <c r="AF15" s="23">
        <f t="shared" si="35"/>
        <v>1</v>
      </c>
      <c r="AG15" s="36"/>
      <c r="AH15" s="23">
        <v>20.53</v>
      </c>
      <c r="AI15" s="23">
        <f t="shared" si="36"/>
        <v>8</v>
      </c>
      <c r="AJ15" s="23">
        <f t="shared" si="37"/>
        <v>1</v>
      </c>
      <c r="AK15" s="36"/>
      <c r="AL15" s="23">
        <v>27.03</v>
      </c>
      <c r="AM15" s="23">
        <f t="shared" si="38"/>
        <v>8</v>
      </c>
      <c r="AN15" s="23">
        <f t="shared" si="39"/>
        <v>1</v>
      </c>
      <c r="AO15" s="36"/>
      <c r="AP15" s="23" t="s">
        <v>52</v>
      </c>
      <c r="AQ15" s="23">
        <f t="shared" si="40"/>
        <v>0</v>
      </c>
      <c r="AR15" s="23">
        <f t="shared" si="41"/>
        <v>0</v>
      </c>
      <c r="AS15" s="36"/>
      <c r="AT15" s="23">
        <f t="shared" si="42"/>
        <v>6</v>
      </c>
    </row>
    <row r="16" ht="15.75" customHeight="1">
      <c r="A16" s="21">
        <f t="shared" si="24"/>
        <v>4</v>
      </c>
      <c r="B16" s="21" t="s">
        <v>141</v>
      </c>
      <c r="C16" s="22"/>
      <c r="D16" s="35">
        <f t="shared" si="25"/>
        <v>39</v>
      </c>
      <c r="E16" s="36"/>
      <c r="F16" s="23">
        <v>20.56</v>
      </c>
      <c r="G16" s="55">
        <v>8.0</v>
      </c>
      <c r="H16" s="23">
        <f t="shared" ref="H16:H17" si="43">IF(F16="TO", 0, IF(F16&lt;&gt;"", 1, ""))</f>
        <v>1</v>
      </c>
      <c r="I16" s="36"/>
      <c r="J16" s="23">
        <v>16.91</v>
      </c>
      <c r="K16" s="55">
        <v>8.0</v>
      </c>
      <c r="L16" s="23">
        <f t="shared" ref="L16:L17" si="44">IF(OR(J16="TO", J16="TIME"), 0, IF(J16&lt;&gt;"", 1, ""))</f>
        <v>1</v>
      </c>
      <c r="M16" s="36"/>
      <c r="N16" s="70">
        <v>19.0</v>
      </c>
      <c r="O16" s="55">
        <v>6.0</v>
      </c>
      <c r="P16" s="23">
        <f t="shared" ref="P16:P17" si="45">IF(OR(N16="TO", N16="TIME"), 0, IF(N16&lt;&gt;"", 1, ""))</f>
        <v>1</v>
      </c>
      <c r="Q16" s="36"/>
      <c r="R16" s="23">
        <v>14.43</v>
      </c>
      <c r="S16" s="55">
        <v>8.0</v>
      </c>
      <c r="T16" s="23">
        <f t="shared" si="29"/>
        <v>1</v>
      </c>
      <c r="U16" s="36"/>
      <c r="V16" s="23" t="s">
        <v>59</v>
      </c>
      <c r="W16" s="23">
        <v>0.0</v>
      </c>
      <c r="X16" s="23">
        <f t="shared" si="31"/>
        <v>0</v>
      </c>
      <c r="Y16" s="6"/>
      <c r="Z16" s="23" t="s">
        <v>59</v>
      </c>
      <c r="AA16" s="23">
        <v>0.0</v>
      </c>
      <c r="AB16" s="23">
        <f t="shared" si="33"/>
        <v>0</v>
      </c>
      <c r="AC16" s="36"/>
      <c r="AD16" s="23">
        <v>16.28</v>
      </c>
      <c r="AE16" s="23">
        <f t="shared" si="34"/>
        <v>9</v>
      </c>
      <c r="AF16" s="23">
        <f t="shared" si="35"/>
        <v>1</v>
      </c>
      <c r="AG16" s="36"/>
      <c r="AH16" s="23" t="s">
        <v>53</v>
      </c>
      <c r="AI16" s="23">
        <f t="shared" si="36"/>
        <v>0</v>
      </c>
      <c r="AJ16" s="23">
        <f t="shared" si="37"/>
        <v>1</v>
      </c>
      <c r="AK16" s="36"/>
      <c r="AL16" s="23" t="s">
        <v>52</v>
      </c>
      <c r="AM16" s="23">
        <f t="shared" si="38"/>
        <v>0</v>
      </c>
      <c r="AN16" s="23">
        <f t="shared" si="39"/>
        <v>0</v>
      </c>
      <c r="AO16" s="36"/>
      <c r="AP16" s="23" t="s">
        <v>52</v>
      </c>
      <c r="AQ16" s="23">
        <f t="shared" si="40"/>
        <v>0</v>
      </c>
      <c r="AR16" s="23">
        <f t="shared" si="41"/>
        <v>0</v>
      </c>
      <c r="AS16" s="36"/>
      <c r="AT16" s="23">
        <f t="shared" si="42"/>
        <v>6</v>
      </c>
    </row>
    <row r="17" ht="15.75" customHeight="1">
      <c r="A17" s="20">
        <v>5.0</v>
      </c>
      <c r="B17" s="21" t="s">
        <v>142</v>
      </c>
      <c r="C17" s="22"/>
      <c r="D17" s="35">
        <f t="shared" si="25"/>
        <v>23</v>
      </c>
      <c r="E17" s="36"/>
      <c r="F17" s="23" t="s">
        <v>53</v>
      </c>
      <c r="G17" s="23">
        <f>IF(F17="NT", 0, IF(_xlfn.RANK.EQ(F17, $F$13:$F$17, 1)&lt;=10, 11 - _xlfn.RANK.EQ(F17, $F$13:$F$17, 1), 0))</f>
        <v>0</v>
      </c>
      <c r="H17" s="23">
        <f t="shared" si="43"/>
        <v>1</v>
      </c>
      <c r="I17" s="36"/>
      <c r="J17" s="23">
        <v>29.22</v>
      </c>
      <c r="K17" s="55">
        <v>4.0</v>
      </c>
      <c r="L17" s="23">
        <f t="shared" si="44"/>
        <v>1</v>
      </c>
      <c r="M17" s="36"/>
      <c r="N17" s="23">
        <v>29.23</v>
      </c>
      <c r="O17" s="55">
        <v>5.0</v>
      </c>
      <c r="P17" s="23">
        <f t="shared" si="45"/>
        <v>1</v>
      </c>
      <c r="Q17" s="36"/>
      <c r="R17" s="23">
        <v>29.25</v>
      </c>
      <c r="S17" s="55">
        <v>5.0</v>
      </c>
      <c r="T17" s="23">
        <f t="shared" si="29"/>
        <v>1</v>
      </c>
      <c r="U17" s="36"/>
      <c r="V17" s="23" t="s">
        <v>53</v>
      </c>
      <c r="W17" s="23">
        <f>IF(OR(V17="NT", V17="TIME"), 0, IF(_xlfn.RANK.EQ(V17, $V$13:$V$17, 1)&lt;=10, 11 - _xlfn.RANK.EQ(V17, $V$13:$V$17, 1), 0))</f>
        <v>0</v>
      </c>
      <c r="X17" s="23">
        <f t="shared" si="31"/>
        <v>1</v>
      </c>
      <c r="Y17" s="6"/>
      <c r="Z17" s="23" t="s">
        <v>53</v>
      </c>
      <c r="AA17" s="23">
        <f>IF(OR(Z17="NT", Z17="TIME"), 0, IF(_xlfn.RANK.EQ(Z17, $Z$13:$Z$17, 1)&lt;=10, 11 - _xlfn.RANK.EQ(Z17, $Z$13:$Z$17, 1), 0))</f>
        <v>0</v>
      </c>
      <c r="AB17" s="23">
        <f t="shared" si="33"/>
        <v>1</v>
      </c>
      <c r="AC17" s="36"/>
      <c r="AD17" s="23" t="s">
        <v>53</v>
      </c>
      <c r="AE17" s="23">
        <f t="shared" si="34"/>
        <v>0</v>
      </c>
      <c r="AF17" s="23">
        <f t="shared" si="35"/>
        <v>1</v>
      </c>
      <c r="AG17" s="36"/>
      <c r="AH17" s="23" t="s">
        <v>53</v>
      </c>
      <c r="AI17" s="23">
        <f t="shared" si="36"/>
        <v>0</v>
      </c>
      <c r="AJ17" s="23">
        <f t="shared" si="37"/>
        <v>1</v>
      </c>
      <c r="AK17" s="36"/>
      <c r="AL17" s="23">
        <v>23.68</v>
      </c>
      <c r="AM17" s="23">
        <f t="shared" si="38"/>
        <v>9</v>
      </c>
      <c r="AN17" s="23">
        <f t="shared" si="39"/>
        <v>1</v>
      </c>
      <c r="AO17" s="36"/>
      <c r="AP17" s="23" t="s">
        <v>52</v>
      </c>
      <c r="AQ17" s="23">
        <f t="shared" si="40"/>
        <v>0</v>
      </c>
      <c r="AR17" s="23">
        <f t="shared" si="41"/>
        <v>0</v>
      </c>
      <c r="AS17" s="36"/>
      <c r="AT17" s="23">
        <f t="shared" si="42"/>
        <v>9</v>
      </c>
    </row>
    <row r="18" ht="15.75" customHeight="1">
      <c r="A18" s="21"/>
      <c r="B18" s="4"/>
      <c r="C18" s="6"/>
      <c r="D18" s="5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6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ht="15.75" customHeight="1">
      <c r="A19" s="4"/>
      <c r="B19" s="4"/>
      <c r="C19" s="6"/>
      <c r="D19" s="53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6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>
      <c r="A20" s="15"/>
      <c r="B20" s="15" t="s">
        <v>56</v>
      </c>
      <c r="C20" s="6"/>
      <c r="D20" s="53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6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 ht="15.75" customHeight="1">
      <c r="A21" s="48"/>
      <c r="B21" s="48"/>
      <c r="C21" s="6"/>
      <c r="D21" s="35"/>
      <c r="E21" s="7"/>
      <c r="F21" s="7"/>
      <c r="G21" s="36"/>
      <c r="H21" s="36"/>
      <c r="I21" s="7"/>
      <c r="J21" s="36"/>
      <c r="K21" s="36"/>
      <c r="L21" s="36"/>
      <c r="M21" s="7"/>
      <c r="N21" s="36"/>
      <c r="O21" s="36"/>
      <c r="P21" s="36"/>
      <c r="Q21" s="7"/>
      <c r="R21" s="36"/>
      <c r="S21" s="36"/>
      <c r="T21" s="36"/>
      <c r="U21" s="7"/>
      <c r="V21" s="36"/>
      <c r="W21" s="36"/>
      <c r="X21" s="36"/>
      <c r="Y21" s="6"/>
      <c r="Z21" s="36"/>
      <c r="AA21" s="36"/>
      <c r="AB21" s="36"/>
      <c r="AC21" s="7"/>
      <c r="AD21" s="36"/>
      <c r="AE21" s="36"/>
      <c r="AF21" s="36"/>
      <c r="AG21" s="7"/>
      <c r="AH21" s="36"/>
      <c r="AI21" s="36"/>
      <c r="AJ21" s="36"/>
      <c r="AK21" s="7"/>
      <c r="AL21" s="36"/>
      <c r="AM21" s="36"/>
      <c r="AN21" s="36"/>
      <c r="AO21" s="7"/>
      <c r="AP21" s="36"/>
      <c r="AQ21" s="36"/>
      <c r="AR21" s="36"/>
      <c r="AS21" s="7"/>
      <c r="AT21" s="36"/>
    </row>
    <row r="22" ht="15.75" customHeight="1">
      <c r="A22" s="21">
        <f t="shared" ref="A22:A27" si="46">ROW(A2)-ROW($A$2)+1</f>
        <v>1</v>
      </c>
      <c r="B22" s="21" t="s">
        <v>138</v>
      </c>
      <c r="C22" s="6"/>
      <c r="D22" s="35">
        <f t="shared" ref="D22:D27" si="47">G22+K22+O22+S22+W22+AA22+AE22+AI22+AM22+AQ22</f>
        <v>87</v>
      </c>
      <c r="E22" s="7"/>
      <c r="F22" s="56">
        <v>24.206</v>
      </c>
      <c r="G22" s="23">
        <f>IF(F22="NT", 0, IF(_xlfn.RANK.EQ(F22, $F$22:$F$27, 1)&lt;=10, 11 - _xlfn.RANK.EQ(F22, $F$22:$F$27, 1), 0))</f>
        <v>10</v>
      </c>
      <c r="H22" s="23">
        <f t="shared" ref="H22:H24" si="48">IF(OR(F22="TO", F22="TIME"), 0, IF(F22&lt;&gt;"", 1, ""))</f>
        <v>1</v>
      </c>
      <c r="I22" s="7"/>
      <c r="J22" s="23">
        <v>23.329</v>
      </c>
      <c r="K22" s="55">
        <v>9.0</v>
      </c>
      <c r="L22" s="23">
        <f t="shared" ref="L22:L24" si="49">IF(OR(J22="TO", J22="TIME"), 0, IF(J22&lt;&gt;"", 1, ""))</f>
        <v>1</v>
      </c>
      <c r="M22" s="7"/>
      <c r="N22" s="23">
        <v>23.25</v>
      </c>
      <c r="O22" s="23">
        <f>IF(OR(N22="NT", N22="TIME"), 0, IF(_xlfn.RANK.EQ(N22, $N$22:$N$27, 1)&lt;=10, 11 - _xlfn.RANK.EQ(N22, $N$22:$N$27, 1), 0))</f>
        <v>10</v>
      </c>
      <c r="P22" s="23">
        <f t="shared" ref="P22:P24" si="50">IF(OR(N22="TO", N22="TIME"), 0, IF(N22&lt;&gt;"", 1, ""))</f>
        <v>1</v>
      </c>
      <c r="Q22" s="7"/>
      <c r="R22" s="23">
        <v>22.346</v>
      </c>
      <c r="S22" s="55">
        <v>9.0</v>
      </c>
      <c r="T22" s="23">
        <f t="shared" ref="T22:T24" si="51">IF(OR(R22="TO", R22="TIME"), 0, IF(R22&lt;&gt;"", 1, ""))</f>
        <v>1</v>
      </c>
      <c r="U22" s="7"/>
      <c r="V22" s="23">
        <v>23.082</v>
      </c>
      <c r="W22" s="23">
        <f t="shared" ref="W22:W23" si="52">IF(OR(V22="NT", V22="TIME"), 0, IF(_xlfn.RANK.EQ(V22, $V$22:$V$27, 1)&lt;=10, 11 - _xlfn.RANK.EQ(V22, $V$22:$V$27, 1), 0))</f>
        <v>10</v>
      </c>
      <c r="X22" s="23">
        <f t="shared" ref="X22:X27" si="53">IF(OR(V22="TO", V22="TIME"), 0, IF(V22&lt;&gt;"", 1, ""))</f>
        <v>1</v>
      </c>
      <c r="Y22" s="6"/>
      <c r="Z22" s="23">
        <v>27.473</v>
      </c>
      <c r="AA22" s="23">
        <f t="shared" ref="AA22:AA25" si="54">IF(OR(Z22="NT", Z22="TIME"), 0, IF(_xlfn.RANK.EQ(Z22, $Z$22:$Z$27, 1)&lt;=10, 11 - _xlfn.RANK.EQ(Z22, $Z$22:$Z$27, 1), 0))</f>
        <v>9</v>
      </c>
      <c r="AB22" s="23">
        <f t="shared" ref="AB22:AB27" si="55">IF(OR(Z22="TO", Z22="TIME"), 0, IF(Z22&lt;&gt;"", 1, ""))</f>
        <v>1</v>
      </c>
      <c r="AC22" s="7"/>
      <c r="AD22" s="23">
        <v>22.936</v>
      </c>
      <c r="AE22" s="23">
        <f>IF(OR(AD22="NT", AD22="TIME"), 0, IF(_xlfn.RANK.EQ(AD22, $AD$22:$AD$27, 1)&lt;=10, 11 - _xlfn.RANK.EQ(AD22, $AD$22:$AD$27, 1), 0))</f>
        <v>10</v>
      </c>
      <c r="AF22" s="23">
        <f t="shared" ref="AF22:AF27" si="56">IF(OR(AD22="TO", AD22="TIME"), 0, IF(AD22&lt;&gt;"", 1, ""))</f>
        <v>1</v>
      </c>
      <c r="AG22" s="7"/>
      <c r="AH22" s="23">
        <v>21.891</v>
      </c>
      <c r="AI22" s="23">
        <f t="shared" ref="AI22:AI25" si="57">IF(OR(AH22="NT", AH22="TIME"), 0, IF(_xlfn.RANK.EQ(AH22, $AH$22:$AH$27, 1)&lt;=10, 11 - _xlfn.RANK.EQ(AH22, $AH$22:$AH$27, 1), 0))</f>
        <v>10</v>
      </c>
      <c r="AJ22" s="23">
        <f t="shared" ref="AJ22:AJ27" si="58">IF(OR(AH22="TO", AH22="TIME"), 0, IF(AH22&lt;&gt;"", 1, ""))</f>
        <v>1</v>
      </c>
      <c r="AK22" s="7"/>
      <c r="AL22" s="23">
        <v>26.818</v>
      </c>
      <c r="AM22" s="23">
        <f t="shared" ref="AM22:AM23" si="59">IF(OR(AL22="NT", AL22="TIME"), 0, IF(_xlfn.RANK.EQ(AL22, $AL$22:$AL$27, 1)&lt;=10, 11 - _xlfn.RANK.EQ(AL22, $AL$22:$AL$27, 1), 0))</f>
        <v>10</v>
      </c>
      <c r="AN22" s="23">
        <f t="shared" ref="AN22:AN27" si="60">IF(OR(AL22="TO", AL22="TIME"), 0, IF(AL22&lt;&gt;"", 1, ""))</f>
        <v>1</v>
      </c>
      <c r="AO22" s="7"/>
      <c r="AP22" s="23" t="s">
        <v>52</v>
      </c>
      <c r="AQ22" s="23">
        <f t="shared" ref="AQ22:AQ27" si="61">IF(OR(AP22="NT", AP22="TIME"), 0, IF(_xlfn.RANK.EQ(AP22, $AP$22:$AP$27, 1)&lt;=10, 11 - _xlfn.RANK.EQ(AP22, $AP$22:$AP$27, 1), 0))</f>
        <v>0</v>
      </c>
      <c r="AR22" s="23">
        <f t="shared" ref="AR22:AR27" si="62">IF(OR(AP22="TO", AP22="TIME"), 0, IF(AP22&lt;&gt;"", 1, ""))</f>
        <v>0</v>
      </c>
      <c r="AS22" s="7"/>
      <c r="AT22" s="23">
        <f t="shared" ref="AT22:AT27" si="63">AR22+AN22+AJ22+AF22+AB22+X22+T22+P22+L22+H22</f>
        <v>9</v>
      </c>
    </row>
    <row r="23" ht="15.75" customHeight="1">
      <c r="A23" s="21">
        <f t="shared" si="46"/>
        <v>2</v>
      </c>
      <c r="B23" s="21" t="s">
        <v>142</v>
      </c>
      <c r="C23" s="6"/>
      <c r="D23" s="35">
        <f t="shared" si="47"/>
        <v>70</v>
      </c>
      <c r="E23" s="7"/>
      <c r="F23" s="56">
        <v>24.874</v>
      </c>
      <c r="G23" s="55">
        <v>7.0</v>
      </c>
      <c r="H23" s="23">
        <f t="shared" si="48"/>
        <v>1</v>
      </c>
      <c r="I23" s="7"/>
      <c r="J23" s="23">
        <v>30.359</v>
      </c>
      <c r="K23" s="55">
        <v>4.0</v>
      </c>
      <c r="L23" s="23">
        <f t="shared" si="49"/>
        <v>1</v>
      </c>
      <c r="M23" s="7"/>
      <c r="N23" s="23">
        <v>27.85</v>
      </c>
      <c r="O23" s="55">
        <v>8.0</v>
      </c>
      <c r="P23" s="23">
        <f t="shared" si="50"/>
        <v>1</v>
      </c>
      <c r="Q23" s="7"/>
      <c r="R23" s="23">
        <v>24.332</v>
      </c>
      <c r="S23" s="55">
        <v>8.0</v>
      </c>
      <c r="T23" s="23">
        <f t="shared" si="51"/>
        <v>1</v>
      </c>
      <c r="U23" s="7"/>
      <c r="V23" s="23">
        <v>29.881</v>
      </c>
      <c r="W23" s="23">
        <f t="shared" si="52"/>
        <v>8</v>
      </c>
      <c r="X23" s="23">
        <f t="shared" si="53"/>
        <v>1</v>
      </c>
      <c r="Y23" s="6"/>
      <c r="Z23" s="23">
        <v>25.369</v>
      </c>
      <c r="AA23" s="23">
        <f t="shared" si="54"/>
        <v>10</v>
      </c>
      <c r="AB23" s="23">
        <f t="shared" si="55"/>
        <v>1</v>
      </c>
      <c r="AC23" s="7"/>
      <c r="AD23" s="23">
        <v>25.529</v>
      </c>
      <c r="AE23" s="55">
        <v>7.0</v>
      </c>
      <c r="AF23" s="23">
        <f t="shared" si="56"/>
        <v>1</v>
      </c>
      <c r="AG23" s="7"/>
      <c r="AH23" s="23">
        <v>32.008</v>
      </c>
      <c r="AI23" s="23">
        <f t="shared" si="57"/>
        <v>9</v>
      </c>
      <c r="AJ23" s="23">
        <f t="shared" si="58"/>
        <v>1</v>
      </c>
      <c r="AK23" s="7"/>
      <c r="AL23" s="23">
        <v>29.634</v>
      </c>
      <c r="AM23" s="23">
        <f t="shared" si="59"/>
        <v>9</v>
      </c>
      <c r="AN23" s="23">
        <f t="shared" si="60"/>
        <v>1</v>
      </c>
      <c r="AO23" s="7"/>
      <c r="AP23" s="23" t="s">
        <v>52</v>
      </c>
      <c r="AQ23" s="23">
        <f t="shared" si="61"/>
        <v>0</v>
      </c>
      <c r="AR23" s="23">
        <f t="shared" si="62"/>
        <v>0</v>
      </c>
      <c r="AS23" s="7"/>
      <c r="AT23" s="23">
        <f t="shared" si="63"/>
        <v>9</v>
      </c>
    </row>
    <row r="24" ht="15.75" customHeight="1">
      <c r="A24" s="21">
        <f t="shared" si="46"/>
        <v>3</v>
      </c>
      <c r="B24" s="21" t="s">
        <v>143</v>
      </c>
      <c r="C24" s="6"/>
      <c r="D24" s="35">
        <f t="shared" si="47"/>
        <v>32</v>
      </c>
      <c r="E24" s="7"/>
      <c r="F24" s="56">
        <v>35.127</v>
      </c>
      <c r="G24" s="55">
        <v>4.0</v>
      </c>
      <c r="H24" s="23">
        <f t="shared" si="48"/>
        <v>1</v>
      </c>
      <c r="I24" s="7"/>
      <c r="J24" s="23">
        <v>35.337</v>
      </c>
      <c r="K24" s="55">
        <v>3.0</v>
      </c>
      <c r="L24" s="23">
        <f t="shared" si="49"/>
        <v>1</v>
      </c>
      <c r="M24" s="7"/>
      <c r="N24" s="23" t="s">
        <v>53</v>
      </c>
      <c r="O24" s="23">
        <f>IF(OR(N24="NT", N24="TIME"), 0, IF(_xlfn.RANK.EQ(N24, $N$22:$N$27, 1)&lt;=10, 11 - _xlfn.RANK.EQ(N24, $N$22:$N$27, 1), 0))</f>
        <v>0</v>
      </c>
      <c r="P24" s="23">
        <f t="shared" si="50"/>
        <v>1</v>
      </c>
      <c r="Q24" s="7"/>
      <c r="R24" s="23" t="s">
        <v>53</v>
      </c>
      <c r="S24" s="23">
        <f>IF(OR(R24="NT", R24="TIME"), 0, IF(_xlfn.RANK.EQ(R24, $R$22:$R$27, 1)&lt;=10, 11 - _xlfn.RANK.EQ(R24, $R$22:$R$27, 1), 0))</f>
        <v>0</v>
      </c>
      <c r="T24" s="23">
        <f t="shared" si="51"/>
        <v>1</v>
      </c>
      <c r="U24" s="7"/>
      <c r="V24" s="23">
        <v>42.502</v>
      </c>
      <c r="W24" s="55">
        <v>4.0</v>
      </c>
      <c r="X24" s="23">
        <f t="shared" si="53"/>
        <v>1</v>
      </c>
      <c r="Y24" s="6"/>
      <c r="Z24" s="23">
        <v>36.748</v>
      </c>
      <c r="AA24" s="23">
        <f t="shared" si="54"/>
        <v>7</v>
      </c>
      <c r="AB24" s="23">
        <f t="shared" si="55"/>
        <v>1</v>
      </c>
      <c r="AC24" s="7"/>
      <c r="AD24" s="23" t="s">
        <v>53</v>
      </c>
      <c r="AE24" s="23">
        <f>IF(OR(AD24="NT", AD24="TIME"), 0, IF(_xlfn.RANK.EQ(AD24, $AD$22:$AD$27, 1)&lt;=10, 11 - _xlfn.RANK.EQ(AD24, $AD$22:$AD$27, 1), 0))</f>
        <v>0</v>
      </c>
      <c r="AF24" s="23">
        <f t="shared" si="56"/>
        <v>1</v>
      </c>
      <c r="AG24" s="7"/>
      <c r="AH24" s="23">
        <v>32.215</v>
      </c>
      <c r="AI24" s="23">
        <f t="shared" si="57"/>
        <v>8</v>
      </c>
      <c r="AJ24" s="23">
        <f t="shared" si="58"/>
        <v>1</v>
      </c>
      <c r="AK24" s="7"/>
      <c r="AL24" s="23">
        <v>32.022</v>
      </c>
      <c r="AM24" s="55">
        <v>6.0</v>
      </c>
      <c r="AN24" s="23">
        <f t="shared" si="60"/>
        <v>1</v>
      </c>
      <c r="AO24" s="7"/>
      <c r="AP24" s="23" t="s">
        <v>52</v>
      </c>
      <c r="AQ24" s="23">
        <f t="shared" si="61"/>
        <v>0</v>
      </c>
      <c r="AR24" s="23">
        <f t="shared" si="62"/>
        <v>0</v>
      </c>
      <c r="AS24" s="7"/>
      <c r="AT24" s="23">
        <f t="shared" si="63"/>
        <v>9</v>
      </c>
    </row>
    <row r="25" ht="15.75" customHeight="1">
      <c r="A25" s="21">
        <f t="shared" si="46"/>
        <v>4</v>
      </c>
      <c r="B25" s="21" t="s">
        <v>144</v>
      </c>
      <c r="C25" s="6"/>
      <c r="D25" s="35">
        <f t="shared" si="47"/>
        <v>29</v>
      </c>
      <c r="E25" s="7"/>
      <c r="F25" s="56"/>
      <c r="G25" s="23"/>
      <c r="H25" s="23"/>
      <c r="I25" s="7"/>
      <c r="J25" s="23"/>
      <c r="K25" s="23"/>
      <c r="L25" s="23"/>
      <c r="M25" s="7"/>
      <c r="N25" s="23"/>
      <c r="O25" s="23"/>
      <c r="P25" s="23"/>
      <c r="Q25" s="7"/>
      <c r="R25" s="23"/>
      <c r="S25" s="23"/>
      <c r="T25" s="23"/>
      <c r="U25" s="7"/>
      <c r="V25" s="23">
        <v>30.924</v>
      </c>
      <c r="W25" s="23">
        <f>IF(OR(V25="NT", V25="TIME"), 0, IF(_xlfn.RANK.EQ(V25, $V$22:$V$27, 1)&lt;=10, 11 - _xlfn.RANK.EQ(V25, $V$22:$V$27, 1), 0))</f>
        <v>7</v>
      </c>
      <c r="X25" s="23">
        <f t="shared" si="53"/>
        <v>1</v>
      </c>
      <c r="Y25" s="6"/>
      <c r="Z25" s="23">
        <v>30.035</v>
      </c>
      <c r="AA25" s="23">
        <f t="shared" si="54"/>
        <v>8</v>
      </c>
      <c r="AB25" s="23">
        <f t="shared" si="55"/>
        <v>1</v>
      </c>
      <c r="AC25" s="7"/>
      <c r="AD25" s="23">
        <v>29.03</v>
      </c>
      <c r="AE25" s="55">
        <v>6.0</v>
      </c>
      <c r="AF25" s="23">
        <f t="shared" si="56"/>
        <v>1</v>
      </c>
      <c r="AG25" s="7"/>
      <c r="AH25" s="23" t="s">
        <v>53</v>
      </c>
      <c r="AI25" s="23">
        <f t="shared" si="57"/>
        <v>0</v>
      </c>
      <c r="AJ25" s="23">
        <f t="shared" si="58"/>
        <v>1</v>
      </c>
      <c r="AK25" s="7"/>
      <c r="AL25" s="23">
        <v>29.982</v>
      </c>
      <c r="AM25" s="23">
        <f t="shared" ref="AM25:AM27" si="64">IF(OR(AL25="NT", AL25="TIME"), 0, IF(_xlfn.RANK.EQ(AL25, $AL$22:$AL$27, 1)&lt;=10, 11 - _xlfn.RANK.EQ(AL25, $AL$22:$AL$27, 1), 0))</f>
        <v>8</v>
      </c>
      <c r="AN25" s="23">
        <f t="shared" si="60"/>
        <v>1</v>
      </c>
      <c r="AO25" s="7"/>
      <c r="AP25" s="23" t="s">
        <v>52</v>
      </c>
      <c r="AQ25" s="23">
        <f t="shared" si="61"/>
        <v>0</v>
      </c>
      <c r="AR25" s="23">
        <f t="shared" si="62"/>
        <v>0</v>
      </c>
      <c r="AS25" s="7"/>
      <c r="AT25" s="23">
        <f t="shared" si="63"/>
        <v>5</v>
      </c>
    </row>
    <row r="26" ht="15.75" customHeight="1">
      <c r="A26" s="21">
        <f t="shared" si="46"/>
        <v>5</v>
      </c>
      <c r="B26" s="21" t="s">
        <v>141</v>
      </c>
      <c r="C26" s="6"/>
      <c r="D26" s="35">
        <f t="shared" si="47"/>
        <v>24</v>
      </c>
      <c r="E26" s="7"/>
      <c r="F26" s="56">
        <v>24.28</v>
      </c>
      <c r="G26" s="23">
        <f t="shared" ref="G26:G27" si="65">IF(F26="NT", 0, IF(_xlfn.RANK.EQ(F26, $F$22:$F$27, 1)&lt;=10, 11 - _xlfn.RANK.EQ(F26, $F$22:$F$27, 1), 0))</f>
        <v>9</v>
      </c>
      <c r="H26" s="23">
        <f t="shared" ref="H26:H27" si="66">IF(OR(F26="TO", F26="TIME"), 0, IF(F26&lt;&gt;"", 1, ""))</f>
        <v>1</v>
      </c>
      <c r="I26" s="7"/>
      <c r="J26" s="23">
        <v>24.893</v>
      </c>
      <c r="K26" s="55">
        <v>7.0</v>
      </c>
      <c r="L26" s="23">
        <f t="shared" ref="L26:L27" si="67">IF(OR(J26="TO", J26="TIME"), 0, IF(J26&lt;&gt;"", 1, ""))</f>
        <v>1</v>
      </c>
      <c r="M26" s="7"/>
      <c r="N26" s="23" t="s">
        <v>53</v>
      </c>
      <c r="O26" s="23">
        <f>IF(OR(N26="NT", N26="TIME"), 0, IF(_xlfn.RANK.EQ(N26, $N$22:$N$27, 1)&lt;=10, 11 - _xlfn.RANK.EQ(N26, $N$22:$N$27, 1), 0))</f>
        <v>0</v>
      </c>
      <c r="P26" s="23">
        <f t="shared" ref="P26:P27" si="68">IF(OR(N26="TO", N26="TIME"), 0, IF(N26&lt;&gt;"", 1, ""))</f>
        <v>1</v>
      </c>
      <c r="Q26" s="7"/>
      <c r="R26" s="23" t="s">
        <v>53</v>
      </c>
      <c r="S26" s="23">
        <f t="shared" ref="S26:S27" si="69">IF(OR(R26="NT", R26="TIME"), 0, IF(_xlfn.RANK.EQ(R26, $R$22:$R$27, 1)&lt;=10, 11 - _xlfn.RANK.EQ(R26, $R$22:$R$27, 1), 0))</f>
        <v>0</v>
      </c>
      <c r="T26" s="23">
        <f t="shared" ref="T26:T27" si="70">IF(OR(R26="TO", R26="TIME"), 0, IF(R26&lt;&gt;"", 1, ""))</f>
        <v>1</v>
      </c>
      <c r="U26" s="7"/>
      <c r="V26" s="23" t="s">
        <v>59</v>
      </c>
      <c r="W26" s="23">
        <v>0.0</v>
      </c>
      <c r="X26" s="23">
        <f t="shared" si="53"/>
        <v>0</v>
      </c>
      <c r="Y26" s="6"/>
      <c r="Z26" s="23" t="s">
        <v>59</v>
      </c>
      <c r="AA26" s="23">
        <v>0.0</v>
      </c>
      <c r="AB26" s="23">
        <f t="shared" si="55"/>
        <v>0</v>
      </c>
      <c r="AC26" s="7"/>
      <c r="AD26" s="23">
        <v>25.467</v>
      </c>
      <c r="AE26" s="55">
        <v>8.0</v>
      </c>
      <c r="AF26" s="23">
        <f t="shared" si="56"/>
        <v>1</v>
      </c>
      <c r="AG26" s="7"/>
      <c r="AH26" s="23" t="s">
        <v>59</v>
      </c>
      <c r="AI26" s="23">
        <v>0.0</v>
      </c>
      <c r="AJ26" s="23">
        <f t="shared" si="58"/>
        <v>0</v>
      </c>
      <c r="AK26" s="7"/>
      <c r="AL26" s="23" t="s">
        <v>52</v>
      </c>
      <c r="AM26" s="23">
        <f t="shared" si="64"/>
        <v>0</v>
      </c>
      <c r="AN26" s="23">
        <f t="shared" si="60"/>
        <v>0</v>
      </c>
      <c r="AO26" s="7"/>
      <c r="AP26" s="23" t="s">
        <v>52</v>
      </c>
      <c r="AQ26" s="23">
        <f t="shared" si="61"/>
        <v>0</v>
      </c>
      <c r="AR26" s="23">
        <f t="shared" si="62"/>
        <v>0</v>
      </c>
      <c r="AS26" s="7"/>
      <c r="AT26" s="23">
        <f t="shared" si="63"/>
        <v>5</v>
      </c>
    </row>
    <row r="27" ht="15.75" customHeight="1">
      <c r="A27" s="21">
        <f t="shared" si="46"/>
        <v>6</v>
      </c>
      <c r="B27" s="21" t="s">
        <v>145</v>
      </c>
      <c r="C27" s="6"/>
      <c r="D27" s="35">
        <f t="shared" si="47"/>
        <v>13</v>
      </c>
      <c r="E27" s="7"/>
      <c r="F27" s="56" t="s">
        <v>53</v>
      </c>
      <c r="G27" s="23">
        <f t="shared" si="65"/>
        <v>0</v>
      </c>
      <c r="H27" s="23">
        <f t="shared" si="66"/>
        <v>1</v>
      </c>
      <c r="I27" s="7"/>
      <c r="J27" s="23" t="s">
        <v>52</v>
      </c>
      <c r="K27" s="23">
        <f>IF(OR(J27="NT", J27="TIME"), 0, IF(_xlfn.RANK.EQ(J27, $J$22:$J$27, 1)&lt;=10, 11 - _xlfn.RANK.EQ(J27, $J$22:$J$27, 1), 0))</f>
        <v>0</v>
      </c>
      <c r="L27" s="23">
        <f t="shared" si="67"/>
        <v>0</v>
      </c>
      <c r="M27" s="7"/>
      <c r="N27" s="23">
        <v>32.2</v>
      </c>
      <c r="O27" s="55">
        <v>4.0</v>
      </c>
      <c r="P27" s="23">
        <f t="shared" si="68"/>
        <v>1</v>
      </c>
      <c r="Q27" s="7"/>
      <c r="R27" s="23" t="s">
        <v>53</v>
      </c>
      <c r="S27" s="23">
        <f t="shared" si="69"/>
        <v>0</v>
      </c>
      <c r="T27" s="23">
        <f t="shared" si="70"/>
        <v>1</v>
      </c>
      <c r="U27" s="7"/>
      <c r="V27" s="23">
        <v>29.125</v>
      </c>
      <c r="W27" s="23">
        <f>IF(OR(V27="NT", V27="TIME"), 0, IF(_xlfn.RANK.EQ(V27, $V$22:$V$27, 1)&lt;=10, 11 - _xlfn.RANK.EQ(V27, $V$22:$V$27, 1), 0))</f>
        <v>9</v>
      </c>
      <c r="X27" s="23">
        <f t="shared" si="53"/>
        <v>1</v>
      </c>
      <c r="Y27" s="6"/>
      <c r="Z27" s="23" t="s">
        <v>53</v>
      </c>
      <c r="AA27" s="23">
        <f>IF(OR(Z27="NT", Z27="TIME"), 0, IF(_xlfn.RANK.EQ(Z27, $Z$22:$Z$27, 1)&lt;=10, 11 - _xlfn.RANK.EQ(Z27, $Z$22:$Z$27, 1), 0))</f>
        <v>0</v>
      </c>
      <c r="AB27" s="23">
        <f t="shared" si="55"/>
        <v>1</v>
      </c>
      <c r="AC27" s="7"/>
      <c r="AD27" s="23" t="s">
        <v>53</v>
      </c>
      <c r="AE27" s="23">
        <f>IF(OR(AD27="NT", AD27="TIME"), 0, IF(_xlfn.RANK.EQ(AD27, $AD$22:$AD$27, 1)&lt;=10, 11 - _xlfn.RANK.EQ(AD27, $AD$22:$AD$27, 1), 0))</f>
        <v>0</v>
      </c>
      <c r="AF27" s="23">
        <f t="shared" si="56"/>
        <v>1</v>
      </c>
      <c r="AG27" s="7"/>
      <c r="AH27" s="23" t="s">
        <v>53</v>
      </c>
      <c r="AI27" s="23">
        <f>IF(OR(AH27="NT", AH27="TIME"), 0, IF(_xlfn.RANK.EQ(AH27, $AH$22:$AH$27, 1)&lt;=10, 11 - _xlfn.RANK.EQ(AH27, $AH$22:$AH$27, 1), 0))</f>
        <v>0</v>
      </c>
      <c r="AJ27" s="23">
        <f t="shared" si="58"/>
        <v>1</v>
      </c>
      <c r="AK27" s="7"/>
      <c r="AL27" s="23" t="s">
        <v>53</v>
      </c>
      <c r="AM27" s="23">
        <f t="shared" si="64"/>
        <v>0</v>
      </c>
      <c r="AN27" s="23">
        <f t="shared" si="60"/>
        <v>1</v>
      </c>
      <c r="AO27" s="7"/>
      <c r="AP27" s="23" t="s">
        <v>52</v>
      </c>
      <c r="AQ27" s="23">
        <f t="shared" si="61"/>
        <v>0</v>
      </c>
      <c r="AR27" s="23">
        <f t="shared" si="62"/>
        <v>0</v>
      </c>
      <c r="AS27" s="7"/>
      <c r="AT27" s="23">
        <f t="shared" si="63"/>
        <v>8</v>
      </c>
    </row>
    <row r="28" ht="15.75" customHeight="1">
      <c r="A28" s="4"/>
      <c r="B28" s="4"/>
      <c r="C28" s="6"/>
      <c r="D28" s="5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6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</row>
    <row r="29" ht="15.75" customHeight="1">
      <c r="D29" s="57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</row>
    <row r="30">
      <c r="A30" s="15"/>
      <c r="B30" s="15" t="s">
        <v>30</v>
      </c>
      <c r="D30" s="57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</row>
    <row r="31" ht="15.75" customHeight="1">
      <c r="A31" s="48"/>
      <c r="B31" s="48"/>
      <c r="C31" s="58"/>
      <c r="D31" s="35"/>
      <c r="E31" s="7"/>
      <c r="F31" s="7"/>
      <c r="G31" s="36"/>
      <c r="H31" s="36"/>
      <c r="I31" s="28"/>
      <c r="J31" s="36"/>
      <c r="K31" s="36"/>
      <c r="L31" s="36"/>
      <c r="M31" s="28"/>
      <c r="N31" s="36"/>
      <c r="O31" s="36"/>
      <c r="P31" s="36"/>
      <c r="Q31" s="28"/>
      <c r="R31" s="36"/>
      <c r="S31" s="36"/>
      <c r="T31" s="36"/>
      <c r="U31" s="28"/>
      <c r="V31" s="36"/>
      <c r="W31" s="36"/>
      <c r="X31" s="36"/>
      <c r="Y31" s="28"/>
      <c r="Z31" s="36"/>
      <c r="AA31" s="36"/>
      <c r="AB31" s="36"/>
      <c r="AC31" s="28"/>
      <c r="AD31" s="36"/>
      <c r="AE31" s="36"/>
      <c r="AF31" s="36"/>
      <c r="AG31" s="28"/>
      <c r="AH31" s="36"/>
      <c r="AI31" s="36"/>
      <c r="AJ31" s="36"/>
      <c r="AK31" s="28"/>
      <c r="AL31" s="36"/>
      <c r="AM31" s="36"/>
      <c r="AN31" s="36"/>
      <c r="AO31" s="28"/>
      <c r="AP31" s="36"/>
      <c r="AQ31" s="36"/>
      <c r="AR31" s="36"/>
      <c r="AS31" s="28"/>
      <c r="AT31" s="36"/>
      <c r="AU31" s="28"/>
    </row>
    <row r="32" ht="15.75" customHeight="1">
      <c r="A32" s="21">
        <f t="shared" ref="A32:A37" si="71">ROW(A2)-ROW($A$2)+1</f>
        <v>1</v>
      </c>
      <c r="B32" s="21" t="s">
        <v>138</v>
      </c>
      <c r="C32" s="58"/>
      <c r="D32" s="35">
        <f t="shared" ref="D32:D37" si="72">G32+K32+O32+S32+W32+AA32+AE32+AI32+AM32+AQ32</f>
        <v>81</v>
      </c>
      <c r="E32" s="7"/>
      <c r="F32" s="56">
        <v>16.966</v>
      </c>
      <c r="G32" s="55">
        <v>8.0</v>
      </c>
      <c r="H32" s="23">
        <f t="shared" ref="H32:H34" si="73">IF(F32="TO", 0, IF(F32&lt;&gt;"", 1, ""))</f>
        <v>1</v>
      </c>
      <c r="I32" s="28"/>
      <c r="J32" s="23">
        <v>16.706</v>
      </c>
      <c r="K32" s="55">
        <v>8.0</v>
      </c>
      <c r="L32" s="23">
        <f t="shared" ref="L32:L34" si="74">IF(OR(J32="TO", J32="TIME"), 0, IF(J32&lt;&gt;"", 1, ""))</f>
        <v>1</v>
      </c>
      <c r="M32" s="28"/>
      <c r="N32" s="23">
        <v>16.09</v>
      </c>
      <c r="O32" s="23">
        <f>IF(OR(N32="NT", N32="TIME"), 0, IF(_xlfn.RANK.EQ(N32, $N$32:$N$37, 1)&lt;=10, 11 - _xlfn.RANK.EQ(N32, $N$32:$N$37, 1), 0))</f>
        <v>10</v>
      </c>
      <c r="P32" s="23">
        <f t="shared" ref="P32:P34" si="75">IF(OR(N32="TO", N32="TIME"), 0, IF(N32&lt;&gt;"", 1, ""))</f>
        <v>1</v>
      </c>
      <c r="Q32" s="28"/>
      <c r="R32" s="23">
        <v>15.893</v>
      </c>
      <c r="S32" s="23">
        <f>IF(OR(R32="NT", R32="TIME"), 0, IF(_xlfn.RANK.EQ(R32, $R$32:$R$37, 1)&lt;=10, 11 - _xlfn.RANK.EQ(R32, $R$32:$R$37, 1), 0))</f>
        <v>10</v>
      </c>
      <c r="T32" s="23">
        <f t="shared" ref="T32:T34" si="76">IF(OR(R32="TO", R32="TIME"), 0, IF(R32&lt;&gt;"", 1, ""))</f>
        <v>1</v>
      </c>
      <c r="U32" s="28"/>
      <c r="V32" s="23">
        <v>16.554</v>
      </c>
      <c r="W32" s="23">
        <f t="shared" ref="W32:W35" si="77">IF(OR(V32="NT", V32="TIME"), 0, IF(_xlfn.RANK.EQ(V32, $V$32:$V$37, 1)&lt;=10, 11 - _xlfn.RANK.EQ(V32, $V$32:$V$37, 1), 0))</f>
        <v>10</v>
      </c>
      <c r="X32" s="23">
        <f t="shared" ref="X32:X37" si="78">IF(OR(V32="TO", V32="TIME"), 0, IF(V32&lt;&gt;"", 1, ""))</f>
        <v>1</v>
      </c>
      <c r="Y32" s="28"/>
      <c r="Z32" s="23">
        <v>22.145</v>
      </c>
      <c r="AA32" s="23">
        <f t="shared" ref="AA32:AA34" si="79">IF(OR(Z32="NT", Z32="TIME"), 0, IF(_xlfn.RANK.EQ(Z32, $Z$32:$Z$37, 1)&lt;=10, 11 - _xlfn.RANK.EQ(Z32, $Z$32:$Z$37, 1), 0))</f>
        <v>8</v>
      </c>
      <c r="AB32" s="23">
        <f t="shared" ref="AB32:AB37" si="80">IF(OR(Z32="TO", Z32="TIME"), 0, IF(Z32&lt;&gt;"", 1, ""))</f>
        <v>1</v>
      </c>
      <c r="AC32" s="28"/>
      <c r="AD32" s="23">
        <v>16.055</v>
      </c>
      <c r="AE32" s="23">
        <f t="shared" ref="AE32:AE33" si="81">IF(OR(AD32="NT", AD32="TIME"), 0, IF(_xlfn.RANK.EQ(AD32, $AD$32:$AD$37, 1)&lt;=10, 11 - _xlfn.RANK.EQ(AD32, $AD$32:$AD$37, 1), 0))</f>
        <v>10</v>
      </c>
      <c r="AF32" s="23">
        <f t="shared" ref="AF32:AF37" si="82">IF(OR(AD32="TO", AD32="TIME"), 0, IF(AD32&lt;&gt;"", 1, ""))</f>
        <v>1</v>
      </c>
      <c r="AG32" s="28"/>
      <c r="AH32" s="23">
        <v>16.006</v>
      </c>
      <c r="AI32" s="23">
        <f t="shared" ref="AI32:AI33" si="83">IF(OR(AH32="NT", AH32="TIME"), 0, IF(_xlfn.RANK.EQ(AH32, $AH$32:$AH$37, 1)&lt;=10, 11 - _xlfn.RANK.EQ(AH32, $AH$32:$AH$37, 1), 0))</f>
        <v>10</v>
      </c>
      <c r="AJ32" s="23">
        <f t="shared" ref="AJ32:AJ37" si="84">IF(OR(AH32="TO", AH32="TIME"), 0, IF(AH32&lt;&gt;"", 1, ""))</f>
        <v>1</v>
      </c>
      <c r="AK32" s="28"/>
      <c r="AL32" s="23">
        <v>21.14</v>
      </c>
      <c r="AM32" s="23">
        <f t="shared" ref="AM32:AM35" si="85">IF(OR(AL32="NT", AL32="TIME"), 0, IF(_xlfn.RANK.EQ(AL32, $AL$32:$AL$37, 1)&lt;=10, 11 - _xlfn.RANK.EQ(AL32, $AL$32:$AL$37, 1), 0))</f>
        <v>7</v>
      </c>
      <c r="AN32" s="23">
        <f t="shared" ref="AN32:AN37" si="86">IF(OR(AL32="TO", AL32="TIME"), 0, IF(AL32&lt;&gt;"", 1, ""))</f>
        <v>1</v>
      </c>
      <c r="AO32" s="28"/>
      <c r="AP32" s="23" t="s">
        <v>52</v>
      </c>
      <c r="AQ32" s="23">
        <f t="shared" ref="AQ32:AQ37" si="87">IF(OR(AP32="NT", AP32="TIME"), 0, IF(_xlfn.RANK.EQ(AP32, $AP$32:$AP$37, 1)&lt;=10, 11 - _xlfn.RANK.EQ(AP32, $AP$32:$AP$37, 1), 0))</f>
        <v>0</v>
      </c>
      <c r="AR32" s="23">
        <f t="shared" ref="AR32:AR37" si="88">IF(OR(AP32="TO", AP32="TIME"), 0, IF(AP32&lt;&gt;"", 1, ""))</f>
        <v>0</v>
      </c>
      <c r="AS32" s="28"/>
      <c r="AT32" s="23">
        <f t="shared" ref="AT32:AT37" si="89">AR32+AN32+AJ32+AF32+AB32+X32+T32+P32+L32+H32</f>
        <v>9</v>
      </c>
      <c r="AU32" s="28"/>
    </row>
    <row r="33" ht="15.75" customHeight="1">
      <c r="A33" s="21">
        <f t="shared" si="71"/>
        <v>2</v>
      </c>
      <c r="B33" s="21" t="s">
        <v>142</v>
      </c>
      <c r="C33" s="58"/>
      <c r="D33" s="35">
        <f t="shared" si="72"/>
        <v>72</v>
      </c>
      <c r="E33" s="7"/>
      <c r="F33" s="56">
        <v>17.58</v>
      </c>
      <c r="G33" s="55">
        <v>6.0</v>
      </c>
      <c r="H33" s="23">
        <f t="shared" si="73"/>
        <v>1</v>
      </c>
      <c r="I33" s="28"/>
      <c r="J33" s="23">
        <v>16.728</v>
      </c>
      <c r="K33" s="55">
        <v>7.0</v>
      </c>
      <c r="L33" s="23">
        <f t="shared" si="74"/>
        <v>1</v>
      </c>
      <c r="M33" s="28"/>
      <c r="N33" s="23">
        <v>16.82</v>
      </c>
      <c r="O33" s="55">
        <v>7.0</v>
      </c>
      <c r="P33" s="23">
        <f t="shared" si="75"/>
        <v>1</v>
      </c>
      <c r="Q33" s="28"/>
      <c r="R33" s="23">
        <v>16.857</v>
      </c>
      <c r="S33" s="55">
        <v>7.0</v>
      </c>
      <c r="T33" s="23">
        <f t="shared" si="76"/>
        <v>1</v>
      </c>
      <c r="U33" s="28"/>
      <c r="V33" s="23">
        <v>17.563</v>
      </c>
      <c r="W33" s="23">
        <f t="shared" si="77"/>
        <v>9</v>
      </c>
      <c r="X33" s="23">
        <f t="shared" si="78"/>
        <v>1</v>
      </c>
      <c r="Y33" s="28"/>
      <c r="Z33" s="23">
        <v>21.802</v>
      </c>
      <c r="AA33" s="23">
        <f t="shared" si="79"/>
        <v>9</v>
      </c>
      <c r="AB33" s="23">
        <f t="shared" si="80"/>
        <v>1</v>
      </c>
      <c r="AC33" s="28"/>
      <c r="AD33" s="23">
        <v>17.838</v>
      </c>
      <c r="AE33" s="23">
        <f t="shared" si="81"/>
        <v>8</v>
      </c>
      <c r="AF33" s="23">
        <f t="shared" si="82"/>
        <v>1</v>
      </c>
      <c r="AG33" s="28"/>
      <c r="AH33" s="23">
        <v>16.793</v>
      </c>
      <c r="AI33" s="23">
        <f t="shared" si="83"/>
        <v>9</v>
      </c>
      <c r="AJ33" s="23">
        <f t="shared" si="84"/>
        <v>1</v>
      </c>
      <c r="AK33" s="28"/>
      <c r="AL33" s="23">
        <v>16.728</v>
      </c>
      <c r="AM33" s="23">
        <f t="shared" si="85"/>
        <v>10</v>
      </c>
      <c r="AN33" s="23">
        <f t="shared" si="86"/>
        <v>1</v>
      </c>
      <c r="AO33" s="28"/>
      <c r="AP33" s="23" t="s">
        <v>52</v>
      </c>
      <c r="AQ33" s="23">
        <f t="shared" si="87"/>
        <v>0</v>
      </c>
      <c r="AR33" s="23">
        <f t="shared" si="88"/>
        <v>0</v>
      </c>
      <c r="AS33" s="28"/>
      <c r="AT33" s="23">
        <f t="shared" si="89"/>
        <v>9</v>
      </c>
      <c r="AU33" s="28"/>
    </row>
    <row r="34" ht="15.75" customHeight="1">
      <c r="A34" s="21">
        <f t="shared" si="71"/>
        <v>3</v>
      </c>
      <c r="B34" s="21" t="s">
        <v>143</v>
      </c>
      <c r="C34" s="58"/>
      <c r="D34" s="35">
        <f t="shared" si="72"/>
        <v>42</v>
      </c>
      <c r="E34" s="7"/>
      <c r="F34" s="56">
        <v>31.069</v>
      </c>
      <c r="G34" s="55">
        <v>0.0</v>
      </c>
      <c r="H34" s="23">
        <f t="shared" si="73"/>
        <v>1</v>
      </c>
      <c r="I34" s="28"/>
      <c r="J34" s="23">
        <v>25.326</v>
      </c>
      <c r="K34" s="55">
        <v>2.0</v>
      </c>
      <c r="L34" s="23">
        <f t="shared" si="74"/>
        <v>1</v>
      </c>
      <c r="M34" s="28"/>
      <c r="N34" s="23">
        <v>18.64</v>
      </c>
      <c r="O34" s="55">
        <v>5.0</v>
      </c>
      <c r="P34" s="23">
        <f t="shared" si="75"/>
        <v>1</v>
      </c>
      <c r="Q34" s="28"/>
      <c r="R34" s="23">
        <v>24.404</v>
      </c>
      <c r="S34" s="55">
        <v>3.0</v>
      </c>
      <c r="T34" s="23">
        <f t="shared" si="76"/>
        <v>1</v>
      </c>
      <c r="U34" s="28"/>
      <c r="V34" s="23">
        <v>21.496</v>
      </c>
      <c r="W34" s="23">
        <f t="shared" si="77"/>
        <v>7</v>
      </c>
      <c r="X34" s="23">
        <f t="shared" si="78"/>
        <v>1</v>
      </c>
      <c r="Y34" s="28"/>
      <c r="Z34" s="23">
        <v>25.748</v>
      </c>
      <c r="AA34" s="23">
        <f t="shared" si="79"/>
        <v>7</v>
      </c>
      <c r="AB34" s="23">
        <f t="shared" si="80"/>
        <v>1</v>
      </c>
      <c r="AC34" s="28"/>
      <c r="AD34" s="23">
        <v>25.57</v>
      </c>
      <c r="AE34" s="55">
        <v>4.0</v>
      </c>
      <c r="AF34" s="23">
        <f t="shared" si="82"/>
        <v>1</v>
      </c>
      <c r="AG34" s="28"/>
      <c r="AH34" s="23">
        <v>19.957</v>
      </c>
      <c r="AI34" s="55">
        <v>6.0</v>
      </c>
      <c r="AJ34" s="23">
        <f t="shared" si="84"/>
        <v>1</v>
      </c>
      <c r="AK34" s="28"/>
      <c r="AL34" s="23">
        <v>20.12</v>
      </c>
      <c r="AM34" s="23">
        <f t="shared" si="85"/>
        <v>8</v>
      </c>
      <c r="AN34" s="23">
        <f t="shared" si="86"/>
        <v>1</v>
      </c>
      <c r="AO34" s="28"/>
      <c r="AP34" s="23" t="s">
        <v>52</v>
      </c>
      <c r="AQ34" s="23">
        <f t="shared" si="87"/>
        <v>0</v>
      </c>
      <c r="AR34" s="23">
        <f t="shared" si="88"/>
        <v>0</v>
      </c>
      <c r="AS34" s="28"/>
      <c r="AT34" s="23">
        <f t="shared" si="89"/>
        <v>9</v>
      </c>
      <c r="AU34" s="28"/>
    </row>
    <row r="35" ht="15.75" customHeight="1">
      <c r="A35" s="21">
        <f t="shared" si="71"/>
        <v>4</v>
      </c>
      <c r="B35" s="21" t="s">
        <v>144</v>
      </c>
      <c r="C35" s="58"/>
      <c r="D35" s="35">
        <f t="shared" si="72"/>
        <v>37</v>
      </c>
      <c r="E35" s="7"/>
      <c r="F35" s="56"/>
      <c r="G35" s="23"/>
      <c r="H35" s="23"/>
      <c r="I35" s="28"/>
      <c r="J35" s="23"/>
      <c r="K35" s="23"/>
      <c r="L35" s="23"/>
      <c r="M35" s="28"/>
      <c r="N35" s="23"/>
      <c r="O35" s="23"/>
      <c r="P35" s="23"/>
      <c r="Q35" s="28"/>
      <c r="R35" s="23"/>
      <c r="S35" s="23"/>
      <c r="T35" s="23"/>
      <c r="U35" s="28"/>
      <c r="V35" s="23">
        <v>18.277</v>
      </c>
      <c r="W35" s="23">
        <f t="shared" si="77"/>
        <v>8</v>
      </c>
      <c r="X35" s="23">
        <f t="shared" si="78"/>
        <v>1</v>
      </c>
      <c r="Y35" s="28"/>
      <c r="Z35" s="23">
        <v>39.969</v>
      </c>
      <c r="AA35" s="55">
        <v>5.0</v>
      </c>
      <c r="AB35" s="23">
        <f t="shared" si="80"/>
        <v>1</v>
      </c>
      <c r="AC35" s="28"/>
      <c r="AD35" s="23">
        <v>18.56</v>
      </c>
      <c r="AE35" s="55">
        <v>7.0</v>
      </c>
      <c r="AF35" s="23">
        <f t="shared" si="82"/>
        <v>1</v>
      </c>
      <c r="AG35" s="28"/>
      <c r="AH35" s="23">
        <v>18.417</v>
      </c>
      <c r="AI35" s="23">
        <f>IF(OR(AH35="NT", AH35="TIME"), 0, IF(_xlfn.RANK.EQ(AH35, $AH$32:$AH$37, 1)&lt;=10, 11 - _xlfn.RANK.EQ(AH35, $AH$32:$AH$37, 1), 0))</f>
        <v>8</v>
      </c>
      <c r="AJ35" s="23">
        <f t="shared" si="84"/>
        <v>1</v>
      </c>
      <c r="AK35" s="28"/>
      <c r="AL35" s="23">
        <v>18.31</v>
      </c>
      <c r="AM35" s="23">
        <f t="shared" si="85"/>
        <v>9</v>
      </c>
      <c r="AN35" s="23">
        <f t="shared" si="86"/>
        <v>1</v>
      </c>
      <c r="AO35" s="28"/>
      <c r="AP35" s="23" t="s">
        <v>52</v>
      </c>
      <c r="AQ35" s="23">
        <f t="shared" si="87"/>
        <v>0</v>
      </c>
      <c r="AR35" s="23">
        <f t="shared" si="88"/>
        <v>0</v>
      </c>
      <c r="AS35" s="28"/>
      <c r="AT35" s="23">
        <f t="shared" si="89"/>
        <v>5</v>
      </c>
      <c r="AU35" s="28"/>
    </row>
    <row r="36" ht="15.75" customHeight="1">
      <c r="A36" s="21">
        <f t="shared" si="71"/>
        <v>5</v>
      </c>
      <c r="B36" s="21" t="s">
        <v>145</v>
      </c>
      <c r="C36" s="58"/>
      <c r="D36" s="35">
        <f t="shared" si="72"/>
        <v>31</v>
      </c>
      <c r="E36" s="7"/>
      <c r="F36" s="56">
        <v>22.589</v>
      </c>
      <c r="G36" s="55">
        <v>2.0</v>
      </c>
      <c r="H36" s="23">
        <f t="shared" ref="H36:H37" si="90">IF(F36="TO", 0, IF(F36&lt;&gt;"", 1, ""))</f>
        <v>1</v>
      </c>
      <c r="I36" s="28"/>
      <c r="J36" s="23" t="s">
        <v>53</v>
      </c>
      <c r="K36" s="23">
        <f>IF(OR(J36="NT", J36="TIME"), 0, IF(_xlfn.RANK.EQ(J36, $J$32:$J$37, 1)&lt;=10, 11 - _xlfn.RANK.EQ(J36, $J$32:$J$37, 1), 0))</f>
        <v>0</v>
      </c>
      <c r="L36" s="23">
        <f t="shared" ref="L36:L37" si="91">IF(OR(J36="TO", J36="TIME"), 0, IF(J36&lt;&gt;"", 1, ""))</f>
        <v>1</v>
      </c>
      <c r="M36" s="28"/>
      <c r="N36" s="23" t="s">
        <v>53</v>
      </c>
      <c r="O36" s="23">
        <f>IF(OR(N36="NT", N36="TIME"), 0, IF(_xlfn.RANK.EQ(N36, $N$32:$N$37, 1)&lt;=10, 11 - _xlfn.RANK.EQ(N36, $N$32:$N$37, 1), 0))</f>
        <v>0</v>
      </c>
      <c r="P36" s="23">
        <f t="shared" ref="P36:P37" si="92">IF(OR(N36="TO", N36="TIME"), 0, IF(N36&lt;&gt;"", 1, ""))</f>
        <v>1</v>
      </c>
      <c r="Q36" s="28"/>
      <c r="R36" s="23">
        <v>22.201</v>
      </c>
      <c r="S36" s="55">
        <v>4.0</v>
      </c>
      <c r="T36" s="23">
        <f t="shared" ref="T36:T37" si="93">IF(OR(R36="TO", R36="TIME"), 0, IF(R36&lt;&gt;"", 1, ""))</f>
        <v>1</v>
      </c>
      <c r="U36" s="28"/>
      <c r="V36" s="23">
        <v>24.08</v>
      </c>
      <c r="W36" s="55">
        <v>5.0</v>
      </c>
      <c r="X36" s="23">
        <f t="shared" si="78"/>
        <v>1</v>
      </c>
      <c r="Y36" s="28"/>
      <c r="Z36" s="23">
        <v>20.287</v>
      </c>
      <c r="AA36" s="23">
        <f>IF(OR(Z36="NT", Z36="TIME"), 0, IF(_xlfn.RANK.EQ(Z36, $Z$32:$Z$37, 1)&lt;=10, 11 - _xlfn.RANK.EQ(Z36, $Z$32:$Z$37, 1), 0))</f>
        <v>10</v>
      </c>
      <c r="AB36" s="23">
        <f t="shared" si="80"/>
        <v>1</v>
      </c>
      <c r="AC36" s="28"/>
      <c r="AD36" s="23" t="s">
        <v>53</v>
      </c>
      <c r="AE36" s="23">
        <f t="shared" ref="AE36:AE37" si="94">IF(OR(AD36="NT", AD36="TIME"), 0, IF(_xlfn.RANK.EQ(AD36, $AD$32:$AD$37, 1)&lt;=10, 11 - _xlfn.RANK.EQ(AD36, $AD$32:$AD$37, 1), 0))</f>
        <v>0</v>
      </c>
      <c r="AF36" s="23">
        <f t="shared" si="82"/>
        <v>1</v>
      </c>
      <c r="AG36" s="28"/>
      <c r="AH36" s="23">
        <v>20.525</v>
      </c>
      <c r="AI36" s="55">
        <v>5.0</v>
      </c>
      <c r="AJ36" s="23">
        <f t="shared" si="84"/>
        <v>1</v>
      </c>
      <c r="AK36" s="28"/>
      <c r="AL36" s="23">
        <v>29.886</v>
      </c>
      <c r="AM36" s="55">
        <v>5.0</v>
      </c>
      <c r="AN36" s="23">
        <f t="shared" si="86"/>
        <v>1</v>
      </c>
      <c r="AO36" s="28"/>
      <c r="AP36" s="23" t="s">
        <v>52</v>
      </c>
      <c r="AQ36" s="23">
        <f t="shared" si="87"/>
        <v>0</v>
      </c>
      <c r="AR36" s="23">
        <f t="shared" si="88"/>
        <v>0</v>
      </c>
      <c r="AS36" s="28"/>
      <c r="AT36" s="23">
        <f t="shared" si="89"/>
        <v>9</v>
      </c>
      <c r="AU36" s="28"/>
    </row>
    <row r="37" ht="15.75" customHeight="1">
      <c r="A37" s="21">
        <f t="shared" si="71"/>
        <v>6</v>
      </c>
      <c r="B37" s="21" t="s">
        <v>141</v>
      </c>
      <c r="C37" s="58"/>
      <c r="D37" s="35">
        <f t="shared" si="72"/>
        <v>26</v>
      </c>
      <c r="E37" s="7"/>
      <c r="F37" s="56">
        <v>17.865</v>
      </c>
      <c r="G37" s="55">
        <v>3.0</v>
      </c>
      <c r="H37" s="23">
        <f t="shared" si="90"/>
        <v>1</v>
      </c>
      <c r="I37" s="28"/>
      <c r="J37" s="23">
        <v>22.783</v>
      </c>
      <c r="K37" s="55">
        <v>4.0</v>
      </c>
      <c r="L37" s="23">
        <f t="shared" si="91"/>
        <v>1</v>
      </c>
      <c r="M37" s="28"/>
      <c r="N37" s="23">
        <v>22.08</v>
      </c>
      <c r="O37" s="55">
        <v>4.0</v>
      </c>
      <c r="P37" s="23">
        <f t="shared" si="92"/>
        <v>1</v>
      </c>
      <c r="Q37" s="28"/>
      <c r="R37" s="23">
        <v>16.897</v>
      </c>
      <c r="S37" s="55">
        <v>6.0</v>
      </c>
      <c r="T37" s="23">
        <f t="shared" si="93"/>
        <v>1</v>
      </c>
      <c r="U37" s="28"/>
      <c r="V37" s="23" t="s">
        <v>59</v>
      </c>
      <c r="W37" s="23">
        <v>0.0</v>
      </c>
      <c r="X37" s="23">
        <f t="shared" si="78"/>
        <v>0</v>
      </c>
      <c r="Y37" s="28"/>
      <c r="Z37" s="23" t="s">
        <v>59</v>
      </c>
      <c r="AA37" s="23">
        <v>0.0</v>
      </c>
      <c r="AB37" s="23">
        <f t="shared" si="80"/>
        <v>0</v>
      </c>
      <c r="AC37" s="28"/>
      <c r="AD37" s="23">
        <v>17.121</v>
      </c>
      <c r="AE37" s="23">
        <f t="shared" si="94"/>
        <v>9</v>
      </c>
      <c r="AF37" s="23">
        <f t="shared" si="82"/>
        <v>1</v>
      </c>
      <c r="AG37" s="28"/>
      <c r="AH37" s="23" t="s">
        <v>59</v>
      </c>
      <c r="AI37" s="23">
        <v>0.0</v>
      </c>
      <c r="AJ37" s="23">
        <f t="shared" si="84"/>
        <v>0</v>
      </c>
      <c r="AK37" s="28"/>
      <c r="AL37" s="23" t="s">
        <v>52</v>
      </c>
      <c r="AM37" s="23">
        <f>IF(OR(AL37="NT", AL37="TIME"), 0, IF(_xlfn.RANK.EQ(AL37, $AL$32:$AL$37, 1)&lt;=10, 11 - _xlfn.RANK.EQ(AL37, $AL$32:$AL$37, 1), 0))</f>
        <v>0</v>
      </c>
      <c r="AN37" s="23">
        <f t="shared" si="86"/>
        <v>0</v>
      </c>
      <c r="AO37" s="28"/>
      <c r="AP37" s="23" t="s">
        <v>52</v>
      </c>
      <c r="AQ37" s="23">
        <f t="shared" si="87"/>
        <v>0</v>
      </c>
      <c r="AR37" s="23">
        <f t="shared" si="88"/>
        <v>0</v>
      </c>
      <c r="AS37" s="28"/>
      <c r="AT37" s="23">
        <f t="shared" si="89"/>
        <v>5</v>
      </c>
      <c r="AU37" s="28"/>
    </row>
    <row r="38" ht="15.75" customHeight="1">
      <c r="A38" s="48"/>
      <c r="B38" s="48"/>
      <c r="D38" s="6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3"/>
      <c r="AU38" s="28"/>
    </row>
    <row r="39" ht="15.75" customHeight="1">
      <c r="A39" s="48"/>
      <c r="B39" s="48" t="s">
        <v>146</v>
      </c>
      <c r="D39" s="57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</row>
    <row r="40" ht="15.75" customHeight="1">
      <c r="A40" s="21">
        <v>1.0</v>
      </c>
      <c r="B40" s="21" t="s">
        <v>137</v>
      </c>
      <c r="D40" s="57">
        <f>'JH Roping'!D7</f>
        <v>40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</row>
    <row r="41" ht="15.75" customHeight="1">
      <c r="A41" s="21">
        <v>2.0</v>
      </c>
      <c r="B41" s="21" t="s">
        <v>138</v>
      </c>
      <c r="D41" s="57">
        <f>'JH Roping'!D15</f>
        <v>20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</row>
    <row r="42" ht="15.75" customHeight="1">
      <c r="A42" s="59"/>
      <c r="B42" s="59"/>
      <c r="D42" s="71">
        <f>SUM(D2:D41)</f>
        <v>887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</row>
    <row r="43" ht="15.75" customHeight="1">
      <c r="A43" s="59"/>
      <c r="B43" s="59"/>
      <c r="D43" s="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</row>
    <row r="44" ht="15.75" customHeight="1">
      <c r="A44" s="15"/>
      <c r="B44" s="15"/>
      <c r="D44" s="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</row>
    <row r="45">
      <c r="A45" s="15"/>
      <c r="B45" s="15" t="s">
        <v>147</v>
      </c>
      <c r="D45" s="65" t="s">
        <v>35</v>
      </c>
      <c r="E45" s="28"/>
      <c r="F45" s="66" t="s">
        <v>71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</row>
    <row r="46" ht="15.75" customHeight="1">
      <c r="A46" s="21">
        <f t="shared" ref="A46:A50" si="95">ROW(A2)-ROW($A$2)+1</f>
        <v>1</v>
      </c>
      <c r="B46" s="21" t="s">
        <v>138</v>
      </c>
      <c r="D46" s="57">
        <f t="shared" ref="D46:D64" si="96">(SUMIF($B$6:$B$41, B46, $D$6:$D$41))</f>
        <v>259.5</v>
      </c>
      <c r="E46" s="28"/>
      <c r="F46" s="67" t="str">
        <f t="shared" ref="F46:F64" si="97">IF(COUNTIFS($B$5:$B$40,$B46,$AT$5:$AT$40,"&gt;0")&gt;=2,"YES","NO")</f>
        <v>YES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</row>
    <row r="47" ht="15.75" customHeight="1">
      <c r="A47" s="21">
        <f t="shared" si="95"/>
        <v>2</v>
      </c>
      <c r="B47" s="21" t="s">
        <v>142</v>
      </c>
      <c r="D47" s="57">
        <f t="shared" si="96"/>
        <v>165</v>
      </c>
      <c r="E47" s="28"/>
      <c r="F47" s="67" t="str">
        <f t="shared" si="97"/>
        <v>YES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</row>
    <row r="48" ht="15.75" customHeight="1">
      <c r="A48" s="21">
        <f t="shared" si="95"/>
        <v>3</v>
      </c>
      <c r="B48" s="21" t="s">
        <v>137</v>
      </c>
      <c r="D48" s="57">
        <f t="shared" si="96"/>
        <v>138.5</v>
      </c>
      <c r="E48" s="28"/>
      <c r="F48" s="67" t="str">
        <f t="shared" si="97"/>
        <v>YES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hidden="1" customHeight="1">
      <c r="A49" s="21">
        <f t="shared" si="95"/>
        <v>4</v>
      </c>
      <c r="B49" s="21" t="s">
        <v>148</v>
      </c>
      <c r="D49" s="57">
        <f t="shared" si="96"/>
        <v>0</v>
      </c>
      <c r="E49" s="28"/>
      <c r="F49" s="67" t="str">
        <f t="shared" si="97"/>
        <v>NO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</row>
    <row r="50" ht="15.75" hidden="1" customHeight="1">
      <c r="A50" s="21">
        <f t="shared" si="95"/>
        <v>5</v>
      </c>
      <c r="B50" s="21" t="s">
        <v>149</v>
      </c>
      <c r="D50" s="57">
        <f t="shared" si="96"/>
        <v>0</v>
      </c>
      <c r="E50" s="28"/>
      <c r="F50" s="67" t="str">
        <f t="shared" si="97"/>
        <v>NO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</row>
    <row r="51" ht="15.75" customHeight="1">
      <c r="A51" s="20">
        <v>4.0</v>
      </c>
      <c r="B51" s="21" t="s">
        <v>141</v>
      </c>
      <c r="D51" s="57">
        <f t="shared" si="96"/>
        <v>89</v>
      </c>
      <c r="E51" s="28"/>
      <c r="F51" s="67" t="str">
        <f t="shared" si="97"/>
        <v>YES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</row>
    <row r="52" ht="15.75" customHeight="1">
      <c r="A52" s="20">
        <v>5.0</v>
      </c>
      <c r="B52" s="21" t="s">
        <v>143</v>
      </c>
      <c r="D52" s="57">
        <f t="shared" si="96"/>
        <v>74</v>
      </c>
      <c r="E52" s="28"/>
      <c r="F52" s="67" t="str">
        <f t="shared" si="97"/>
        <v>YES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A53" s="20">
        <v>6.0</v>
      </c>
      <c r="B53" s="21" t="s">
        <v>144</v>
      </c>
      <c r="D53" s="57">
        <f t="shared" si="96"/>
        <v>66</v>
      </c>
      <c r="E53" s="28"/>
      <c r="F53" s="67" t="str">
        <f t="shared" si="97"/>
        <v>YES</v>
      </c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customHeight="1">
      <c r="A54" s="20">
        <v>7.0</v>
      </c>
      <c r="B54" s="21" t="s">
        <v>139</v>
      </c>
      <c r="D54" s="57">
        <f t="shared" si="96"/>
        <v>51</v>
      </c>
      <c r="E54" s="28"/>
      <c r="F54" s="67" t="str">
        <f t="shared" si="97"/>
        <v>YES</v>
      </c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hidden="1" customHeight="1">
      <c r="A55" s="21">
        <f>ROW(A9)-ROW($A$2)+1</f>
        <v>8</v>
      </c>
      <c r="B55" s="21" t="s">
        <v>150</v>
      </c>
      <c r="D55" s="57">
        <f t="shared" si="96"/>
        <v>0</v>
      </c>
      <c r="E55" s="28"/>
      <c r="F55" s="67" t="str">
        <f t="shared" si="97"/>
        <v>NO</v>
      </c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</row>
    <row r="56" ht="15.75" customHeight="1">
      <c r="A56" s="20">
        <v>8.0</v>
      </c>
      <c r="B56" s="21" t="s">
        <v>145</v>
      </c>
      <c r="D56" s="57">
        <f t="shared" si="96"/>
        <v>44</v>
      </c>
      <c r="E56" s="28"/>
      <c r="F56" s="67" t="str">
        <f t="shared" si="97"/>
        <v>YES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hidden="1" customHeight="1">
      <c r="A57" s="21">
        <f t="shared" ref="A57:A58" si="98">ROW(A10)-ROW($A$2)+1</f>
        <v>9</v>
      </c>
      <c r="B57" s="21" t="s">
        <v>151</v>
      </c>
      <c r="D57" s="57">
        <f t="shared" si="96"/>
        <v>0</v>
      </c>
      <c r="E57" s="28"/>
      <c r="F57" s="67" t="str">
        <f t="shared" si="97"/>
        <v>NO</v>
      </c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hidden="1" customHeight="1">
      <c r="A58" s="21">
        <f t="shared" si="98"/>
        <v>10</v>
      </c>
      <c r="B58" s="21" t="s">
        <v>152</v>
      </c>
      <c r="D58" s="57">
        <f t="shared" si="96"/>
        <v>0</v>
      </c>
      <c r="E58" s="28"/>
      <c r="F58" s="67" t="str">
        <f t="shared" si="97"/>
        <v>NO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hidden="1" customHeight="1">
      <c r="A59" s="21">
        <f>ROW(A10)-ROW($A$2)+1</f>
        <v>9</v>
      </c>
      <c r="B59" s="21" t="s">
        <v>153</v>
      </c>
      <c r="D59" s="57">
        <f t="shared" si="96"/>
        <v>0</v>
      </c>
      <c r="E59" s="28"/>
      <c r="F59" s="67" t="str">
        <f t="shared" si="97"/>
        <v>NO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hidden="1" customHeight="1">
      <c r="A60" s="21">
        <f t="shared" ref="A60:A63" si="99">ROW(A13)-ROW($A$2)+1</f>
        <v>12</v>
      </c>
      <c r="B60" s="21" t="s">
        <v>154</v>
      </c>
      <c r="D60" s="57">
        <f t="shared" si="96"/>
        <v>0</v>
      </c>
      <c r="E60" s="28"/>
      <c r="F60" s="67" t="str">
        <f t="shared" si="97"/>
        <v>NO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hidden="1" customHeight="1">
      <c r="A61" s="21">
        <f t="shared" si="99"/>
        <v>13</v>
      </c>
      <c r="B61" s="21" t="s">
        <v>155</v>
      </c>
      <c r="D61" s="57">
        <f t="shared" si="96"/>
        <v>0</v>
      </c>
      <c r="E61" s="28"/>
      <c r="F61" s="67" t="str">
        <f t="shared" si="97"/>
        <v>NO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hidden="1" customHeight="1">
      <c r="A62" s="21">
        <f t="shared" si="99"/>
        <v>14</v>
      </c>
      <c r="B62" s="21" t="s">
        <v>156</v>
      </c>
      <c r="D62" s="57">
        <f t="shared" si="96"/>
        <v>0</v>
      </c>
      <c r="E62" s="28"/>
      <c r="F62" s="67" t="str">
        <f t="shared" si="97"/>
        <v>NO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hidden="1" customHeight="1">
      <c r="A63" s="21">
        <f t="shared" si="99"/>
        <v>15</v>
      </c>
      <c r="B63" s="21" t="s">
        <v>157</v>
      </c>
      <c r="D63" s="57">
        <f t="shared" si="96"/>
        <v>0</v>
      </c>
      <c r="E63" s="28"/>
      <c r="F63" s="67" t="str">
        <f t="shared" si="97"/>
        <v>NO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hidden="1" customHeight="1">
      <c r="A64" s="21" t="str">
        <f>ROW(#REF!)-ROW($A$2)+1</f>
        <v>#REF!</v>
      </c>
      <c r="B64" s="21" t="s">
        <v>158</v>
      </c>
      <c r="D64" s="57">
        <f t="shared" si="96"/>
        <v>0</v>
      </c>
      <c r="E64" s="28"/>
      <c r="F64" s="67" t="str">
        <f t="shared" si="97"/>
        <v>NO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customHeight="1">
      <c r="D65" s="57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D66" s="68">
        <f>sum(D46:D64)</f>
        <v>887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D67" s="57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57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57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</row>
    <row r="953" ht="15.75" customHeight="1">
      <c r="D953" s="57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</row>
    <row r="954" ht="15.75" customHeight="1">
      <c r="D954" s="57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</row>
    <row r="955" ht="15.75" customHeight="1">
      <c r="D955" s="57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</row>
    <row r="956" ht="15.75" customHeight="1">
      <c r="D956" s="57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</row>
    <row r="957" ht="15.75" customHeight="1">
      <c r="D957" s="57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</row>
    <row r="958" ht="15.75" customHeight="1">
      <c r="D958" s="57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</row>
    <row r="959" ht="15.75" customHeight="1">
      <c r="D959" s="57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</row>
    <row r="960" ht="15.75" customHeight="1">
      <c r="D960" s="57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</row>
    <row r="961" ht="15.75" customHeight="1">
      <c r="D961" s="57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</row>
    <row r="962" ht="15.75" customHeight="1">
      <c r="D962" s="57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</row>
    <row r="963" ht="15.75" customHeight="1">
      <c r="D963" s="57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</row>
    <row r="964" ht="15.75" customHeight="1">
      <c r="D964" s="57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</row>
    <row r="965" ht="15.75" customHeight="1">
      <c r="D965" s="57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</row>
    <row r="966" ht="15.75" customHeight="1">
      <c r="D966" s="57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</row>
    <row r="967" ht="15.75" customHeight="1">
      <c r="D967" s="57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</row>
    <row r="968" ht="15.75" customHeight="1">
      <c r="D968" s="57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</row>
    <row r="969" ht="15.75" customHeight="1">
      <c r="D969" s="57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</row>
    <row r="970" ht="15.75" customHeight="1">
      <c r="D970" s="57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</row>
    <row r="971" ht="15.75" customHeight="1">
      <c r="D971" s="57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</row>
    <row r="972" ht="15.75" customHeight="1">
      <c r="D972" s="57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</row>
    <row r="973" ht="15.75" customHeight="1">
      <c r="D973" s="57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</row>
    <row r="974" ht="15.75" customHeight="1">
      <c r="D974" s="57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</row>
    <row r="975" ht="15.75" customHeight="1">
      <c r="D975" s="57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</row>
    <row r="976" ht="15.75" customHeight="1">
      <c r="D976" s="57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</row>
    <row r="977" ht="15.75" customHeight="1">
      <c r="D977" s="57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</row>
    <row r="978" ht="15.75" customHeight="1">
      <c r="D978" s="57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</row>
    <row r="979" ht="15.75" customHeight="1">
      <c r="D979" s="57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</row>
    <row r="980" ht="15.75" customHeight="1">
      <c r="D980" s="57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</row>
    <row r="981" ht="15.75" customHeight="1">
      <c r="D981" s="57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</row>
    <row r="982" ht="15.75" customHeight="1">
      <c r="D982" s="57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</row>
    <row r="983" ht="15.75" customHeight="1">
      <c r="D983" s="33"/>
    </row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$A$45:$BG$64">
    <filterColumn colId="5">
      <filters>
        <filter val="YES"/>
      </filters>
    </filterColumn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159</v>
      </c>
      <c r="C1" s="2"/>
      <c r="D1" s="2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48"/>
      <c r="B3" s="48"/>
      <c r="C3" s="22"/>
      <c r="D3" s="35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</row>
    <row r="4">
      <c r="C4" s="22"/>
      <c r="D4" s="35"/>
      <c r="E4" s="36"/>
      <c r="F4" s="37" t="s">
        <v>1</v>
      </c>
      <c r="G4" s="38"/>
      <c r="H4" s="39"/>
      <c r="I4" s="36"/>
      <c r="J4" s="40">
        <v>45913.0</v>
      </c>
      <c r="K4" s="38"/>
      <c r="L4" s="39"/>
      <c r="M4" s="41"/>
      <c r="N4" s="40">
        <v>45941.0</v>
      </c>
      <c r="O4" s="38"/>
      <c r="P4" s="39"/>
      <c r="Q4" s="41"/>
      <c r="R4" s="40">
        <v>45976.0</v>
      </c>
      <c r="S4" s="38"/>
      <c r="T4" s="39"/>
      <c r="U4" s="34"/>
      <c r="V4" s="40">
        <v>46095.0</v>
      </c>
      <c r="W4" s="38"/>
      <c r="X4" s="39"/>
      <c r="Y4" s="34"/>
      <c r="Z4" s="40">
        <v>46096.0</v>
      </c>
      <c r="AA4" s="38"/>
      <c r="AB4" s="39"/>
      <c r="AC4" s="6"/>
      <c r="AD4" s="40">
        <v>46123.0</v>
      </c>
      <c r="AE4" s="38"/>
      <c r="AF4" s="39"/>
      <c r="AG4" s="42"/>
      <c r="AH4" s="40">
        <v>46124.0</v>
      </c>
      <c r="AI4" s="38"/>
      <c r="AJ4" s="39"/>
      <c r="AK4" s="42"/>
      <c r="AL4" s="40">
        <v>45786.0</v>
      </c>
      <c r="AM4" s="38"/>
      <c r="AN4" s="39"/>
      <c r="AO4" s="42"/>
      <c r="AP4" s="43" t="s">
        <v>34</v>
      </c>
      <c r="AQ4" s="38"/>
      <c r="AR4" s="39"/>
      <c r="AS4" s="42"/>
      <c r="AT4" s="14" t="s">
        <v>4</v>
      </c>
    </row>
    <row r="5">
      <c r="A5" s="15"/>
      <c r="B5" s="15" t="s">
        <v>86</v>
      </c>
      <c r="C5" s="22"/>
      <c r="D5" s="35"/>
      <c r="E5" s="36"/>
      <c r="F5" s="46" t="s">
        <v>36</v>
      </c>
      <c r="G5" s="46" t="s">
        <v>37</v>
      </c>
      <c r="H5" s="46" t="s">
        <v>38</v>
      </c>
      <c r="I5" s="36"/>
      <c r="J5" s="46" t="s">
        <v>36</v>
      </c>
      <c r="K5" s="46" t="s">
        <v>37</v>
      </c>
      <c r="L5" s="46" t="s">
        <v>38</v>
      </c>
      <c r="M5" s="41"/>
      <c r="N5" s="46" t="s">
        <v>36</v>
      </c>
      <c r="O5" s="46" t="s">
        <v>37</v>
      </c>
      <c r="P5" s="46" t="s">
        <v>38</v>
      </c>
      <c r="R5" s="46" t="s">
        <v>36</v>
      </c>
      <c r="S5" s="46" t="s">
        <v>37</v>
      </c>
      <c r="T5" s="46" t="s">
        <v>38</v>
      </c>
      <c r="U5" s="34"/>
      <c r="V5" s="46" t="s">
        <v>36</v>
      </c>
      <c r="W5" s="46" t="s">
        <v>37</v>
      </c>
      <c r="X5" s="46" t="s">
        <v>38</v>
      </c>
      <c r="Y5" s="6"/>
      <c r="Z5" s="46" t="s">
        <v>36</v>
      </c>
      <c r="AA5" s="46" t="s">
        <v>37</v>
      </c>
      <c r="AB5" s="46" t="s">
        <v>38</v>
      </c>
      <c r="AC5" s="47"/>
      <c r="AD5" s="46" t="s">
        <v>36</v>
      </c>
      <c r="AE5" s="46" t="s">
        <v>37</v>
      </c>
      <c r="AF5" s="46" t="s">
        <v>38</v>
      </c>
      <c r="AG5" s="47"/>
      <c r="AH5" s="46" t="s">
        <v>36</v>
      </c>
      <c r="AI5" s="46" t="s">
        <v>37</v>
      </c>
      <c r="AJ5" s="46" t="s">
        <v>38</v>
      </c>
      <c r="AK5" s="47"/>
      <c r="AL5" s="46" t="s">
        <v>36</v>
      </c>
      <c r="AM5" s="46" t="s">
        <v>37</v>
      </c>
      <c r="AN5" s="46" t="s">
        <v>38</v>
      </c>
      <c r="AO5" s="47"/>
      <c r="AP5" s="46" t="s">
        <v>36</v>
      </c>
      <c r="AQ5" s="46" t="s">
        <v>37</v>
      </c>
      <c r="AR5" s="46" t="s">
        <v>38</v>
      </c>
      <c r="AS5" s="47"/>
      <c r="AT5" s="19" t="s">
        <v>6</v>
      </c>
    </row>
    <row r="6">
      <c r="A6" s="48"/>
      <c r="B6" s="48"/>
      <c r="C6" s="22"/>
      <c r="D6" s="35"/>
      <c r="E6" s="36"/>
      <c r="F6" s="23"/>
      <c r="G6" s="23"/>
      <c r="H6" s="23"/>
      <c r="I6" s="36"/>
      <c r="J6" s="23"/>
      <c r="K6" s="23"/>
      <c r="L6" s="23"/>
      <c r="M6" s="36"/>
      <c r="N6" s="23"/>
      <c r="O6" s="23"/>
      <c r="P6" s="23"/>
      <c r="Q6" s="36"/>
      <c r="R6" s="23"/>
      <c r="S6" s="23"/>
      <c r="T6" s="23"/>
      <c r="U6" s="36"/>
      <c r="V6" s="23"/>
      <c r="W6" s="23"/>
      <c r="X6" s="23"/>
      <c r="Y6" s="6"/>
      <c r="Z6" s="23"/>
      <c r="AA6" s="23"/>
      <c r="AB6" s="23"/>
      <c r="AC6" s="36"/>
      <c r="AD6" s="23"/>
      <c r="AE6" s="23"/>
      <c r="AF6" s="23"/>
      <c r="AG6" s="36"/>
      <c r="AH6" s="23"/>
      <c r="AI6" s="23"/>
      <c r="AJ6" s="23"/>
      <c r="AK6" s="36"/>
      <c r="AL6" s="23"/>
      <c r="AM6" s="23"/>
      <c r="AN6" s="23"/>
      <c r="AO6" s="36"/>
      <c r="AP6" s="23"/>
      <c r="AQ6" s="23"/>
      <c r="AR6" s="23"/>
      <c r="AS6" s="36"/>
      <c r="AT6" s="49"/>
    </row>
    <row r="7">
      <c r="A7" s="21">
        <f t="shared" ref="A7:A9" si="1">ROW(A2)-ROW($A$2)+1</f>
        <v>1</v>
      </c>
      <c r="B7" s="21" t="s">
        <v>160</v>
      </c>
      <c r="C7" s="22"/>
      <c r="D7" s="35">
        <f t="shared" ref="D7:D9" si="2">G7+K7+O7+S7+W7+AA7+AE7+AI7+AM7+AQ7</f>
        <v>40</v>
      </c>
      <c r="E7" s="36"/>
      <c r="F7" s="23"/>
      <c r="G7" s="23"/>
      <c r="H7" s="23"/>
      <c r="I7" s="36"/>
      <c r="J7" s="23" t="s">
        <v>53</v>
      </c>
      <c r="K7" s="23">
        <f t="shared" ref="K7:K9" si="3">IF(OR(J7="NT", J7="TIME"), 0, IF(_xlfn.RANK.EQ(J7, $J$7:$J$9, 1)&lt;=10, 11 - _xlfn.RANK.EQ(J7, $J$7:$J$9, 1), 0))</f>
        <v>0</v>
      </c>
      <c r="L7" s="23">
        <f t="shared" ref="L7:L9" si="4">IF(OR(J7="TO", J7="TIME"), 0, IF(J7&lt;&gt;"", 1, ""))</f>
        <v>1</v>
      </c>
      <c r="M7" s="36"/>
      <c r="N7" s="70">
        <v>6.0</v>
      </c>
      <c r="O7" s="23">
        <f t="shared" ref="O7:O9" si="5">IF(OR(N7="NT", N7="TIME"), 0, IF(_xlfn.RANK.EQ(N7, $N$7:$N$9, 1)&lt;=10, 11 - _xlfn.RANK.EQ(N7, $N$7:$N$9, 1), 0))</f>
        <v>10</v>
      </c>
      <c r="P7" s="23">
        <f t="shared" ref="P7:P9" si="6">IF(OR(N7="TO", N7="TIME"), 0, IF(N7&lt;&gt;"", 1, ""))</f>
        <v>1</v>
      </c>
      <c r="Q7" s="36"/>
      <c r="R7" s="23">
        <v>15.34</v>
      </c>
      <c r="S7" s="23">
        <f t="shared" ref="S7:S9" si="7">IF(OR(R7="NT", R7="TIME"), 0, IF(_xlfn.RANK.EQ(R7, $R$7:$R$9, 1)&lt;=10, 11 - _xlfn.RANK.EQ(R7, $R$7:$R$9, 1), 0))</f>
        <v>10</v>
      </c>
      <c r="T7" s="23">
        <f t="shared" ref="T7:T9" si="8">IF(OR(R7="TO", R7="TIME"), 0, IF(R7&lt;&gt;"", 1, ""))</f>
        <v>1</v>
      </c>
      <c r="U7" s="36"/>
      <c r="V7" s="23">
        <v>5.78</v>
      </c>
      <c r="W7" s="23">
        <f t="shared" ref="W7:W9" si="9">IF(OR(V7="NT", V7="TIME"), 0, IF(_xlfn.RANK.EQ(V7, $V$7:$V$9, 1)&lt;=10, 11 - _xlfn.RANK.EQ(V7, $V$7:$V$9, 1), 0))</f>
        <v>10</v>
      </c>
      <c r="X7" s="23">
        <f t="shared" ref="X7:X9" si="10">IF(OR(V7="TO", V7="TIME"), 0, IF(V7&lt;&gt;"", 1, ""))</f>
        <v>1</v>
      </c>
      <c r="Y7" s="6"/>
      <c r="Z7" s="23">
        <v>9.0</v>
      </c>
      <c r="AA7" s="23">
        <f t="shared" ref="AA7:AA9" si="11">IF(OR(Z7="NT", Z7="TIME"), 0, IF(_xlfn.RANK.EQ(Z7, $Z$7:$Z$9, 1)&lt;=10, 11 - _xlfn.RANK.EQ(Z7, $Z$7:$Z$9, 1), 0))</f>
        <v>10</v>
      </c>
      <c r="AB7" s="23">
        <f t="shared" ref="AB7:AB9" si="12">IF(OR(Z7="TO", Z7="TIME"), 0, IF(Z7&lt;&gt;"", 1, ""))</f>
        <v>1</v>
      </c>
      <c r="AC7" s="36"/>
      <c r="AD7" s="23" t="s">
        <v>53</v>
      </c>
      <c r="AE7" s="23">
        <f t="shared" ref="AE7:AE9" si="13">IF(OR(AD7="NT", AD7="TIME"), 0, IF(_xlfn.RANK.EQ(AD7, $AD$7:$AD$9, 1)&lt;=10, 11 - _xlfn.RANK.EQ(AD7, $AD$7:$AD$9, 1), 0))</f>
        <v>0</v>
      </c>
      <c r="AF7" s="23">
        <f t="shared" ref="AF7:AF9" si="14">IF(OR(AD7="TO", AD7="TIME"), 0, IF(AD7&lt;&gt;"", 1, ""))</f>
        <v>1</v>
      </c>
      <c r="AG7" s="36"/>
      <c r="AH7" s="23" t="s">
        <v>53</v>
      </c>
      <c r="AI7" s="23">
        <f t="shared" ref="AI7:AI9" si="15">IF(OR(AH7="NT", AH7="TIME"), 0, IF(_xlfn.RANK.EQ(AH7, $AH$7:$AH$9, 1)&lt;=10, 11 - _xlfn.RANK.EQ(AH7, $AH$7:$AH$9, 1), 0))</f>
        <v>0</v>
      </c>
      <c r="AJ7" s="23">
        <f t="shared" ref="AJ7:AJ9" si="16">IF(OR(AH7="TO", AH7="TIME"), 0, IF(AH7&lt;&gt;"", 1, ""))</f>
        <v>1</v>
      </c>
      <c r="AK7" s="36"/>
      <c r="AL7" s="23" t="s">
        <v>53</v>
      </c>
      <c r="AM7" s="23">
        <f t="shared" ref="AM7:AM9" si="17">IF(OR(AL7="NT", AL7="TIME"), 0, IF(_xlfn.RANK.EQ(AL7, $AL$7:$AL$9, 1)&lt;=10, 11 - _xlfn.RANK.EQ(AL7, $AL$7:$AL$9, 1), 0))</f>
        <v>0</v>
      </c>
      <c r="AN7" s="23">
        <f t="shared" ref="AN7:AN9" si="18">IF(OR(AL7="TO", AL7="TIME"), 0, IF(AL7&lt;&gt;"", 1, ""))</f>
        <v>1</v>
      </c>
      <c r="AO7" s="36"/>
      <c r="AP7" s="23" t="s">
        <v>52</v>
      </c>
      <c r="AQ7" s="23">
        <f t="shared" ref="AQ7:AQ9" si="19">IF(OR(AP7="NT", AP7="TIME"), 0, IF(_xlfn.RANK.EQ(AP7, $AP$7:$AP$9, 1)&lt;=10, 11 - _xlfn.RANK.EQ(AP7, $AP$7:$AP$9, 1), 0))</f>
        <v>0</v>
      </c>
      <c r="AR7" s="23">
        <f t="shared" ref="AR7:AR9" si="20">IF(OR(AP7="TO", AP7="TIME"), 0, IF(AP7&lt;&gt;"", 1, ""))</f>
        <v>0</v>
      </c>
      <c r="AS7" s="36"/>
      <c r="AT7" s="23">
        <f t="shared" ref="AT7:AT9" si="21">AR7+AN7+AJ7+AF7+AB7+X7+T7+P7+L7+H7</f>
        <v>8</v>
      </c>
    </row>
    <row r="8">
      <c r="A8" s="21">
        <f t="shared" si="1"/>
        <v>2</v>
      </c>
      <c r="B8" s="50" t="s">
        <v>161</v>
      </c>
      <c r="C8" s="22"/>
      <c r="D8" s="35">
        <f t="shared" si="2"/>
        <v>29</v>
      </c>
      <c r="E8" s="36"/>
      <c r="F8" s="23"/>
      <c r="G8" s="23"/>
      <c r="H8" s="23"/>
      <c r="I8" s="36"/>
      <c r="J8" s="23" t="s">
        <v>53</v>
      </c>
      <c r="K8" s="23">
        <f t="shared" si="3"/>
        <v>0</v>
      </c>
      <c r="L8" s="23">
        <f t="shared" si="4"/>
        <v>1</v>
      </c>
      <c r="M8" s="36"/>
      <c r="N8" s="23" t="s">
        <v>53</v>
      </c>
      <c r="O8" s="23">
        <f t="shared" si="5"/>
        <v>0</v>
      </c>
      <c r="P8" s="23">
        <f t="shared" si="6"/>
        <v>1</v>
      </c>
      <c r="Q8" s="36"/>
      <c r="R8" s="23" t="s">
        <v>53</v>
      </c>
      <c r="S8" s="23">
        <f t="shared" si="7"/>
        <v>0</v>
      </c>
      <c r="T8" s="23">
        <f t="shared" si="8"/>
        <v>1</v>
      </c>
      <c r="U8" s="36"/>
      <c r="V8" s="23" t="s">
        <v>53</v>
      </c>
      <c r="W8" s="23">
        <f t="shared" si="9"/>
        <v>0</v>
      </c>
      <c r="X8" s="23">
        <f t="shared" si="10"/>
        <v>1</v>
      </c>
      <c r="Y8" s="6"/>
      <c r="Z8" s="23">
        <v>12.78</v>
      </c>
      <c r="AA8" s="23">
        <f t="shared" si="11"/>
        <v>9</v>
      </c>
      <c r="AB8" s="23">
        <f t="shared" si="12"/>
        <v>1</v>
      </c>
      <c r="AC8" s="36"/>
      <c r="AD8" s="23" t="s">
        <v>53</v>
      </c>
      <c r="AE8" s="23">
        <f t="shared" si="13"/>
        <v>0</v>
      </c>
      <c r="AF8" s="23">
        <f t="shared" si="14"/>
        <v>1</v>
      </c>
      <c r="AG8" s="36"/>
      <c r="AH8" s="23">
        <v>4.9</v>
      </c>
      <c r="AI8" s="23">
        <f t="shared" si="15"/>
        <v>10</v>
      </c>
      <c r="AJ8" s="23">
        <f t="shared" si="16"/>
        <v>1</v>
      </c>
      <c r="AK8" s="36"/>
      <c r="AL8" s="23">
        <v>4.06</v>
      </c>
      <c r="AM8" s="23">
        <f t="shared" si="17"/>
        <v>10</v>
      </c>
      <c r="AN8" s="23">
        <f t="shared" si="18"/>
        <v>1</v>
      </c>
      <c r="AO8" s="36"/>
      <c r="AP8" s="23" t="s">
        <v>52</v>
      </c>
      <c r="AQ8" s="23">
        <f t="shared" si="19"/>
        <v>0</v>
      </c>
      <c r="AR8" s="23">
        <f t="shared" si="20"/>
        <v>0</v>
      </c>
      <c r="AS8" s="36"/>
      <c r="AT8" s="23">
        <f t="shared" si="21"/>
        <v>8</v>
      </c>
    </row>
    <row r="9">
      <c r="A9" s="21">
        <f t="shared" si="1"/>
        <v>3</v>
      </c>
      <c r="B9" s="21" t="s">
        <v>162</v>
      </c>
      <c r="C9" s="22"/>
      <c r="D9" s="35">
        <f t="shared" si="2"/>
        <v>0</v>
      </c>
      <c r="E9" s="36"/>
      <c r="F9" s="23" t="s">
        <v>53</v>
      </c>
      <c r="G9" s="23">
        <f>IF(OR(F9="NT", F9="TIME"), 0, IF(_xlfn.RANK.EQ(F9, $F$7:$F$9, 1)&lt;=10, 11 - _xlfn.RANK.EQ(F9, $F$7:$F$9, 1), 0))</f>
        <v>0</v>
      </c>
      <c r="H9" s="23">
        <f>IF(OR(F9="TO", F9="TIME"), 0, IF(F9&lt;&gt;"", 1, ""))</f>
        <v>1</v>
      </c>
      <c r="I9" s="36"/>
      <c r="J9" s="23" t="s">
        <v>53</v>
      </c>
      <c r="K9" s="23">
        <f t="shared" si="3"/>
        <v>0</v>
      </c>
      <c r="L9" s="23">
        <f t="shared" si="4"/>
        <v>1</v>
      </c>
      <c r="M9" s="36"/>
      <c r="N9" s="23" t="s">
        <v>53</v>
      </c>
      <c r="O9" s="23">
        <f t="shared" si="5"/>
        <v>0</v>
      </c>
      <c r="P9" s="23">
        <f t="shared" si="6"/>
        <v>1</v>
      </c>
      <c r="Q9" s="36"/>
      <c r="R9" s="23" t="s">
        <v>53</v>
      </c>
      <c r="S9" s="23">
        <f t="shared" si="7"/>
        <v>0</v>
      </c>
      <c r="T9" s="23">
        <f t="shared" si="8"/>
        <v>1</v>
      </c>
      <c r="U9" s="36"/>
      <c r="V9" s="23" t="s">
        <v>53</v>
      </c>
      <c r="W9" s="23">
        <f t="shared" si="9"/>
        <v>0</v>
      </c>
      <c r="X9" s="23">
        <f t="shared" si="10"/>
        <v>1</v>
      </c>
      <c r="Y9" s="6"/>
      <c r="Z9" s="23" t="s">
        <v>53</v>
      </c>
      <c r="AA9" s="23">
        <f t="shared" si="11"/>
        <v>0</v>
      </c>
      <c r="AB9" s="23">
        <f t="shared" si="12"/>
        <v>1</v>
      </c>
      <c r="AC9" s="36"/>
      <c r="AD9" s="23" t="s">
        <v>53</v>
      </c>
      <c r="AE9" s="23">
        <f t="shared" si="13"/>
        <v>0</v>
      </c>
      <c r="AF9" s="23">
        <f t="shared" si="14"/>
        <v>1</v>
      </c>
      <c r="AG9" s="36"/>
      <c r="AH9" s="23" t="s">
        <v>53</v>
      </c>
      <c r="AI9" s="23">
        <f t="shared" si="15"/>
        <v>0</v>
      </c>
      <c r="AJ9" s="23">
        <f t="shared" si="16"/>
        <v>1</v>
      </c>
      <c r="AK9" s="36"/>
      <c r="AL9" s="23" t="s">
        <v>53</v>
      </c>
      <c r="AM9" s="23">
        <f t="shared" si="17"/>
        <v>0</v>
      </c>
      <c r="AN9" s="23">
        <f t="shared" si="18"/>
        <v>1</v>
      </c>
      <c r="AO9" s="36"/>
      <c r="AP9" s="23" t="s">
        <v>52</v>
      </c>
      <c r="AQ9" s="23">
        <f t="shared" si="19"/>
        <v>0</v>
      </c>
      <c r="AR9" s="23">
        <f t="shared" si="20"/>
        <v>0</v>
      </c>
      <c r="AS9" s="36"/>
      <c r="AT9" s="23">
        <f t="shared" si="21"/>
        <v>9</v>
      </c>
    </row>
    <row r="10">
      <c r="A10" s="4"/>
      <c r="B10" s="4"/>
      <c r="C10" s="6"/>
      <c r="D10" s="53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6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>
      <c r="A11" s="15"/>
      <c r="B11" s="15" t="s">
        <v>51</v>
      </c>
      <c r="C11" s="6"/>
      <c r="D11" s="53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6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</row>
    <row r="12">
      <c r="A12" s="48"/>
      <c r="B12" s="48"/>
      <c r="C12" s="22"/>
      <c r="D12" s="35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>
      <c r="A13" s="21">
        <f t="shared" ref="A13:A16" si="22">ROW(A2)-ROW($A$2)+1</f>
        <v>1</v>
      </c>
      <c r="B13" s="21" t="s">
        <v>160</v>
      </c>
      <c r="C13" s="22"/>
      <c r="D13" s="35">
        <f t="shared" ref="D13:D16" si="23">G13+K13+O13+S13+W13+AA13+AE13+AI13+AM13+AQ13</f>
        <v>75</v>
      </c>
      <c r="E13" s="36"/>
      <c r="F13" s="23" t="s">
        <v>52</v>
      </c>
      <c r="G13" s="23">
        <f>IF(OR(F13="NT", F13="TIME"), 0, IF(_xlfn.RANK.EQ(F13, $N$13:$N$16, 1)&lt;=10, 11 - _xlfn.RANK.EQ(F13, $N$13:$N$16, 1), 0))</f>
        <v>0</v>
      </c>
      <c r="H13" s="23">
        <f t="shared" ref="H13:H14" si="24">IF(OR(F13="TO", F13="TIME"), 0, IF(F13&lt;&gt;"", 1, ""))</f>
        <v>0</v>
      </c>
      <c r="I13" s="36"/>
      <c r="J13" s="23">
        <v>16.78</v>
      </c>
      <c r="K13" s="23">
        <f t="shared" ref="K13:K15" si="25">IF(OR(J13="NT", J13="TIME"), 0, IF(_xlfn.RANK.EQ(J13, $J$13:$J$16, 1)&lt;=10, 11 - _xlfn.RANK.EQ(J13, $J$13:$J$16, 1), 0))</f>
        <v>10</v>
      </c>
      <c r="L13" s="23">
        <f t="shared" ref="L13:L15" si="26">IF(OR(J13="TO", J13="TIME"), 0, IF(J13&lt;&gt;"", 1, ""))</f>
        <v>1</v>
      </c>
      <c r="M13" s="36"/>
      <c r="N13" s="23">
        <v>17.47</v>
      </c>
      <c r="O13" s="23">
        <f t="shared" ref="O13:O15" si="27">IF(OR(N13="NT", N13="TIME"), 0, IF(_xlfn.RANK.EQ(N13, $N$13:$N$16, 1)&lt;=10, 11 - _xlfn.RANK.EQ(N13, $N$13:$N$16, 1), 0))</f>
        <v>10</v>
      </c>
      <c r="P13" s="23">
        <f t="shared" ref="P13:P15" si="28">IF(OR(N13="TO", N13="TIME"), 0, IF(N13&lt;&gt;"", 1, ""))</f>
        <v>1</v>
      </c>
      <c r="Q13" s="36"/>
      <c r="R13" s="23">
        <v>17.44</v>
      </c>
      <c r="S13" s="23">
        <f t="shared" ref="S13:S15" si="29">IF(OR(R13="NT", R13="TIME"), 0, IF(_xlfn.RANK.EQ(R13, $R$13:$R$16, 1)&lt;=10, 11 - _xlfn.RANK.EQ(R13, $R$13:$R$16, 1), 0))</f>
        <v>9</v>
      </c>
      <c r="T13" s="23">
        <f t="shared" ref="T13:T15" si="30">IF(OR(R13="TO", R13="TIME"), 0, IF(R13&lt;&gt;"", 1, ""))</f>
        <v>1</v>
      </c>
      <c r="U13" s="36"/>
      <c r="V13" s="23">
        <v>19.5</v>
      </c>
      <c r="W13" s="23">
        <f t="shared" ref="W13:W16" si="31">IF(OR(V13="NT", V13="TIME"), 0, IF(_xlfn.RANK.EQ(V13, $V$13:$V$16, 1)&lt;=10, 11 - _xlfn.RANK.EQ(V13, $V$13:$V$16, 1), 0))</f>
        <v>10</v>
      </c>
      <c r="X13" s="23">
        <f t="shared" ref="X13:X16" si="32">IF(OR(V13="TO", V13="TIME"), 0, IF(V13&lt;&gt;"", 1, ""))</f>
        <v>1</v>
      </c>
      <c r="Y13" s="6"/>
      <c r="Z13" s="23">
        <v>17.91</v>
      </c>
      <c r="AA13" s="23">
        <f t="shared" ref="AA13:AA16" si="33">IF(OR(Z13="NT", Z13="TIME"), 0, IF(_xlfn.RANK.EQ(Z13, $Z$13:$Z$16, 1)&lt;=10, 11 - _xlfn.RANK.EQ(Z13, $Z$13:$Z$16, 1), 0))</f>
        <v>10</v>
      </c>
      <c r="AB13" s="23">
        <f t="shared" ref="AB13:AB16" si="34">IF(OR(Z13="TO", Z13="TIME"), 0, IF(Z13&lt;&gt;"", 1, ""))</f>
        <v>1</v>
      </c>
      <c r="AC13" s="36"/>
      <c r="AD13" s="23">
        <v>17.88</v>
      </c>
      <c r="AE13" s="23">
        <f t="shared" ref="AE13:AE16" si="35">IF(OR(AD13="NT", AD13="TIME"), 0, IF(_xlfn.RANK.EQ(AD13, $AD$13:$AD$16, 1)&lt;=10, 11 - _xlfn.RANK.EQ(AD13, $AD$13:$AD$16, 1), 0))</f>
        <v>9</v>
      </c>
      <c r="AF13" s="23">
        <f t="shared" ref="AF13:AF16" si="36">IF(OR(AD13="TO", AD13="TIME"), 0, IF(AD13&lt;&gt;"", 1, ""))</f>
        <v>1</v>
      </c>
      <c r="AG13" s="36"/>
      <c r="AH13" s="23">
        <v>17.69</v>
      </c>
      <c r="AI13" s="23">
        <f t="shared" ref="AI13:AI16" si="37">IF(OR(AH13="NT", AH13="TIME"), 0, IF(_xlfn.RANK.EQ(AH13, $AH$13:$AH$16, 1)&lt;=10, 11 - _xlfn.RANK.EQ(AH13, $AH$13:$AH$16, 1), 0))</f>
        <v>9</v>
      </c>
      <c r="AJ13" s="23">
        <f t="shared" ref="AJ13:AJ16" si="38">IF(OR(AH13="TO", AH13="TIME"), 0, IF(AH13&lt;&gt;"", 1, ""))</f>
        <v>1</v>
      </c>
      <c r="AK13" s="36"/>
      <c r="AL13" s="23">
        <v>18.03</v>
      </c>
      <c r="AM13" s="23">
        <f t="shared" ref="AM13:AM16" si="39">IF(OR(AL13="NT", AL13="TIME"), 0, IF(_xlfn.RANK.EQ(AL13, $AL$13:$AL$16, 1)&lt;=10, 11 - _xlfn.RANK.EQ(AL13, $AL$13:$AL$16, 1), 0))</f>
        <v>8</v>
      </c>
      <c r="AN13" s="23">
        <f t="shared" ref="AN13:AN16" si="40">IF(OR(AL13="TO", AL13="TIME"), 0, IF(AL13&lt;&gt;"", 1, ""))</f>
        <v>1</v>
      </c>
      <c r="AO13" s="36"/>
      <c r="AP13" s="23" t="s">
        <v>52</v>
      </c>
      <c r="AQ13" s="23">
        <f t="shared" ref="AQ13:AQ16" si="41">IF(OR(AP13="NT", AP13="TIME"), 0, IF(_xlfn.RANK.EQ(AP13, $AP$13:$AP$16, 1)&lt;=10, 11 - _xlfn.RANK.EQ(AP13, $AP$13:$AP$16, 1), 0))</f>
        <v>0</v>
      </c>
      <c r="AR13" s="23">
        <f t="shared" ref="AR13:AR16" si="42">IF(OR(AP13="TO", AP13="TIME"), 0, IF(AP13&lt;&gt;"", 1, ""))</f>
        <v>0</v>
      </c>
      <c r="AS13" s="36"/>
      <c r="AT13" s="23">
        <f t="shared" ref="AT13:AT16" si="43">AR13+AN13+AJ13+AF13+AB13+X13+T13+P13+L13+H13</f>
        <v>8</v>
      </c>
    </row>
    <row r="14">
      <c r="A14" s="21">
        <f t="shared" si="22"/>
        <v>2</v>
      </c>
      <c r="B14" s="50" t="s">
        <v>161</v>
      </c>
      <c r="C14" s="22"/>
      <c r="D14" s="35">
        <f t="shared" si="23"/>
        <v>67</v>
      </c>
      <c r="E14" s="36"/>
      <c r="F14" s="23" t="s">
        <v>52</v>
      </c>
      <c r="G14" s="23">
        <f>IF(OR(F14="NT", F14="TIME"), 0, IF(_xlfn.RANK.EQ(F14, $F$13:$F$16, 1)&lt;=10, 11 - _xlfn.RANK.EQ(F14, $F$13:$F$16, 1), 0))</f>
        <v>0</v>
      </c>
      <c r="H14" s="23">
        <f t="shared" si="24"/>
        <v>0</v>
      </c>
      <c r="I14" s="36"/>
      <c r="J14" s="23" t="s">
        <v>53</v>
      </c>
      <c r="K14" s="23">
        <f t="shared" si="25"/>
        <v>0</v>
      </c>
      <c r="L14" s="23">
        <f t="shared" si="26"/>
        <v>1</v>
      </c>
      <c r="M14" s="36"/>
      <c r="N14" s="23">
        <v>18.58</v>
      </c>
      <c r="O14" s="23">
        <f t="shared" si="27"/>
        <v>9</v>
      </c>
      <c r="P14" s="23">
        <f t="shared" si="28"/>
        <v>1</v>
      </c>
      <c r="Q14" s="36"/>
      <c r="R14" s="23">
        <v>16.59</v>
      </c>
      <c r="S14" s="23">
        <f t="shared" si="29"/>
        <v>10</v>
      </c>
      <c r="T14" s="23">
        <f t="shared" si="30"/>
        <v>1</v>
      </c>
      <c r="U14" s="36"/>
      <c r="V14" s="23">
        <v>19.9</v>
      </c>
      <c r="W14" s="23">
        <f t="shared" si="31"/>
        <v>9</v>
      </c>
      <c r="X14" s="23">
        <f t="shared" si="32"/>
        <v>1</v>
      </c>
      <c r="Y14" s="6"/>
      <c r="Z14" s="23">
        <v>18.6</v>
      </c>
      <c r="AA14" s="23">
        <f t="shared" si="33"/>
        <v>9</v>
      </c>
      <c r="AB14" s="23">
        <f t="shared" si="34"/>
        <v>1</v>
      </c>
      <c r="AC14" s="36"/>
      <c r="AD14" s="23">
        <v>17.0</v>
      </c>
      <c r="AE14" s="23">
        <f t="shared" si="35"/>
        <v>10</v>
      </c>
      <c r="AF14" s="23">
        <f t="shared" si="36"/>
        <v>1</v>
      </c>
      <c r="AG14" s="36"/>
      <c r="AH14" s="23">
        <v>16.93</v>
      </c>
      <c r="AI14" s="23">
        <f t="shared" si="37"/>
        <v>10</v>
      </c>
      <c r="AJ14" s="23">
        <f t="shared" si="38"/>
        <v>1</v>
      </c>
      <c r="AK14" s="36"/>
      <c r="AL14" s="23">
        <v>13.09</v>
      </c>
      <c r="AM14" s="23">
        <f t="shared" si="39"/>
        <v>10</v>
      </c>
      <c r="AN14" s="23">
        <f t="shared" si="40"/>
        <v>1</v>
      </c>
      <c r="AO14" s="36"/>
      <c r="AP14" s="23" t="s">
        <v>52</v>
      </c>
      <c r="AQ14" s="23">
        <f t="shared" si="41"/>
        <v>0</v>
      </c>
      <c r="AR14" s="23">
        <f t="shared" si="42"/>
        <v>0</v>
      </c>
      <c r="AS14" s="36"/>
      <c r="AT14" s="23">
        <f t="shared" si="43"/>
        <v>8</v>
      </c>
    </row>
    <row r="15" ht="15.75" customHeight="1">
      <c r="A15" s="21">
        <f t="shared" si="22"/>
        <v>3</v>
      </c>
      <c r="B15" s="21" t="s">
        <v>162</v>
      </c>
      <c r="C15" s="22"/>
      <c r="D15" s="35">
        <f t="shared" si="23"/>
        <v>58</v>
      </c>
      <c r="E15" s="36"/>
      <c r="F15" s="23" t="s">
        <v>53</v>
      </c>
      <c r="G15" s="23">
        <f>IF(F15="NT", 0, IF(_xlfn.RANK.EQ(F15, $F$13:$F$16, 1)&lt;=10, 11 - _xlfn.RANK.EQ(F15, $F$13:$F$16, 1), 0))</f>
        <v>0</v>
      </c>
      <c r="H15" s="23">
        <f>IF(F15="TO", 0, IF(F15&lt;&gt;"", 1, ""))</f>
        <v>1</v>
      </c>
      <c r="I15" s="36"/>
      <c r="J15" s="23">
        <v>20.36</v>
      </c>
      <c r="K15" s="23">
        <f t="shared" si="25"/>
        <v>9</v>
      </c>
      <c r="L15" s="23">
        <f t="shared" si="26"/>
        <v>1</v>
      </c>
      <c r="M15" s="36"/>
      <c r="N15" s="23" t="s">
        <v>53</v>
      </c>
      <c r="O15" s="23">
        <f t="shared" si="27"/>
        <v>0</v>
      </c>
      <c r="P15" s="23">
        <f t="shared" si="28"/>
        <v>1</v>
      </c>
      <c r="Q15" s="36"/>
      <c r="R15" s="23">
        <v>20.84</v>
      </c>
      <c r="S15" s="23">
        <f t="shared" si="29"/>
        <v>8</v>
      </c>
      <c r="T15" s="23">
        <f t="shared" si="30"/>
        <v>1</v>
      </c>
      <c r="U15" s="36"/>
      <c r="V15" s="23">
        <v>21.78</v>
      </c>
      <c r="W15" s="23">
        <f t="shared" si="31"/>
        <v>8</v>
      </c>
      <c r="X15" s="23">
        <f t="shared" si="32"/>
        <v>1</v>
      </c>
      <c r="Y15" s="6"/>
      <c r="Z15" s="23">
        <v>20.13</v>
      </c>
      <c r="AA15" s="23">
        <f t="shared" si="33"/>
        <v>8</v>
      </c>
      <c r="AB15" s="23">
        <f t="shared" si="34"/>
        <v>1</v>
      </c>
      <c r="AC15" s="36"/>
      <c r="AD15" s="23">
        <v>19.09</v>
      </c>
      <c r="AE15" s="23">
        <f t="shared" si="35"/>
        <v>8</v>
      </c>
      <c r="AF15" s="23">
        <f t="shared" si="36"/>
        <v>1</v>
      </c>
      <c r="AG15" s="36"/>
      <c r="AH15" s="23">
        <v>18.25</v>
      </c>
      <c r="AI15" s="23">
        <f t="shared" si="37"/>
        <v>8</v>
      </c>
      <c r="AJ15" s="23">
        <f t="shared" si="38"/>
        <v>1</v>
      </c>
      <c r="AK15" s="36"/>
      <c r="AL15" s="23">
        <v>17.56</v>
      </c>
      <c r="AM15" s="23">
        <f t="shared" si="39"/>
        <v>9</v>
      </c>
      <c r="AN15" s="23">
        <f t="shared" si="40"/>
        <v>1</v>
      </c>
      <c r="AO15" s="36"/>
      <c r="AP15" s="23" t="s">
        <v>52</v>
      </c>
      <c r="AQ15" s="23">
        <f t="shared" si="41"/>
        <v>0</v>
      </c>
      <c r="AR15" s="23">
        <f t="shared" si="42"/>
        <v>0</v>
      </c>
      <c r="AS15" s="36"/>
      <c r="AT15" s="23">
        <f t="shared" si="43"/>
        <v>9</v>
      </c>
    </row>
    <row r="16" ht="15.75" customHeight="1">
      <c r="A16" s="21">
        <f t="shared" si="22"/>
        <v>4</v>
      </c>
      <c r="B16" s="21" t="s">
        <v>163</v>
      </c>
      <c r="C16" s="22"/>
      <c r="D16" s="35">
        <f t="shared" si="23"/>
        <v>14</v>
      </c>
      <c r="E16" s="36"/>
      <c r="F16" s="23"/>
      <c r="G16" s="23"/>
      <c r="H16" s="23"/>
      <c r="I16" s="36"/>
      <c r="J16" s="23"/>
      <c r="K16" s="23"/>
      <c r="L16" s="23"/>
      <c r="M16" s="36"/>
      <c r="N16" s="23"/>
      <c r="O16" s="23"/>
      <c r="P16" s="23"/>
      <c r="Q16" s="36"/>
      <c r="R16" s="23"/>
      <c r="S16" s="23"/>
      <c r="T16" s="23"/>
      <c r="U16" s="36"/>
      <c r="V16" s="23" t="s">
        <v>53</v>
      </c>
      <c r="W16" s="23">
        <f t="shared" si="31"/>
        <v>0</v>
      </c>
      <c r="X16" s="23">
        <f t="shared" si="32"/>
        <v>1</v>
      </c>
      <c r="Y16" s="6"/>
      <c r="Z16" s="23">
        <v>25.72</v>
      </c>
      <c r="AA16" s="23">
        <f t="shared" si="33"/>
        <v>7</v>
      </c>
      <c r="AB16" s="23">
        <f t="shared" si="34"/>
        <v>1</v>
      </c>
      <c r="AC16" s="36"/>
      <c r="AD16" s="23">
        <v>20.69</v>
      </c>
      <c r="AE16" s="23">
        <f t="shared" si="35"/>
        <v>7</v>
      </c>
      <c r="AF16" s="23">
        <f t="shared" si="36"/>
        <v>1</v>
      </c>
      <c r="AG16" s="36"/>
      <c r="AH16" s="23" t="s">
        <v>53</v>
      </c>
      <c r="AI16" s="23">
        <f t="shared" si="37"/>
        <v>0</v>
      </c>
      <c r="AJ16" s="23">
        <f t="shared" si="38"/>
        <v>1</v>
      </c>
      <c r="AK16" s="36"/>
      <c r="AL16" s="23" t="s">
        <v>53</v>
      </c>
      <c r="AM16" s="23">
        <f t="shared" si="39"/>
        <v>0</v>
      </c>
      <c r="AN16" s="23">
        <f t="shared" si="40"/>
        <v>1</v>
      </c>
      <c r="AO16" s="36"/>
      <c r="AP16" s="23" t="s">
        <v>52</v>
      </c>
      <c r="AQ16" s="23">
        <f t="shared" si="41"/>
        <v>0</v>
      </c>
      <c r="AR16" s="23">
        <f t="shared" si="42"/>
        <v>0</v>
      </c>
      <c r="AS16" s="36"/>
      <c r="AT16" s="23">
        <f t="shared" si="43"/>
        <v>5</v>
      </c>
    </row>
    <row r="17" ht="15.75" customHeight="1">
      <c r="A17" s="4"/>
      <c r="B17" s="4"/>
      <c r="C17" s="6"/>
      <c r="D17" s="53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6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 ht="15.75" customHeight="1">
      <c r="A18" s="4"/>
      <c r="B18" s="4"/>
      <c r="C18" s="6"/>
      <c r="D18" s="5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6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>
      <c r="A19" s="15"/>
      <c r="B19" s="15" t="s">
        <v>93</v>
      </c>
      <c r="C19" s="6"/>
      <c r="D19" s="53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6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 ht="15.75" customHeight="1">
      <c r="A20" s="48"/>
      <c r="B20" s="48"/>
      <c r="C20" s="6"/>
      <c r="D20" s="35"/>
      <c r="E20" s="7"/>
      <c r="F20" s="7"/>
      <c r="G20" s="36"/>
      <c r="H20" s="36"/>
      <c r="I20" s="7"/>
      <c r="J20" s="36"/>
      <c r="K20" s="36"/>
      <c r="L20" s="36"/>
      <c r="M20" s="7"/>
      <c r="N20" s="36"/>
      <c r="O20" s="36"/>
      <c r="P20" s="36"/>
      <c r="Q20" s="7"/>
      <c r="R20" s="36"/>
      <c r="S20" s="36"/>
      <c r="T20" s="36"/>
      <c r="U20" s="7"/>
      <c r="V20" s="36"/>
      <c r="W20" s="36"/>
      <c r="X20" s="36"/>
      <c r="Y20" s="6"/>
      <c r="Z20" s="36"/>
      <c r="AA20" s="36"/>
      <c r="AB20" s="36"/>
      <c r="AC20" s="7"/>
      <c r="AD20" s="36"/>
      <c r="AE20" s="36"/>
      <c r="AF20" s="36"/>
      <c r="AG20" s="7"/>
      <c r="AH20" s="36"/>
      <c r="AI20" s="36"/>
      <c r="AJ20" s="36"/>
      <c r="AK20" s="7"/>
      <c r="AL20" s="36"/>
      <c r="AM20" s="36"/>
      <c r="AN20" s="36"/>
      <c r="AO20" s="7"/>
      <c r="AP20" s="36"/>
      <c r="AQ20" s="36"/>
      <c r="AR20" s="36"/>
      <c r="AS20" s="7"/>
      <c r="AT20" s="36"/>
    </row>
    <row r="21" ht="15.75" customHeight="1">
      <c r="A21" s="21">
        <f t="shared" ref="A21:A25" si="44">ROW(A2)-ROW($A$2)+1</f>
        <v>1</v>
      </c>
      <c r="B21" s="21" t="s">
        <v>161</v>
      </c>
      <c r="C21" s="6"/>
      <c r="D21" s="35">
        <f t="shared" ref="D21:D25" si="45">G21+K21+O21+S21+W21+AA21+AE21+AI21+AM21+AQ21</f>
        <v>63</v>
      </c>
      <c r="E21" s="7"/>
      <c r="F21" s="56"/>
      <c r="G21" s="23"/>
      <c r="H21" s="23"/>
      <c r="I21" s="7"/>
      <c r="J21" s="23">
        <v>12.06</v>
      </c>
      <c r="K21" s="23">
        <f t="shared" ref="K21:K25" si="46">IF(OR(J21="NT", J21="TIME"), 0, IF(_xlfn.RANK.EQ(J21, $J$21:$J$25, 1)&lt;=10, 11 - _xlfn.RANK.EQ(J21, $J$21:$J$25, 1), 0))</f>
        <v>9</v>
      </c>
      <c r="L21" s="23">
        <f t="shared" ref="L21:L25" si="47">IF(OR(J21="TO", J21="TIME"), 0, IF(J21&lt;&gt;"", 1, ""))</f>
        <v>1</v>
      </c>
      <c r="M21" s="7"/>
      <c r="N21" s="23">
        <v>59.53</v>
      </c>
      <c r="O21" s="23">
        <f t="shared" ref="O21:O25" si="48">IF(OR(N21="NT", N21="TIME"), 0, IF(_xlfn.RANK.EQ(N21, $N$21:$N$25, 1)&lt;=10, 11 - _xlfn.RANK.EQ(N21, $N$21:$N$25, 1), 0))</f>
        <v>9</v>
      </c>
      <c r="P21" s="23">
        <f t="shared" ref="P21:P25" si="49">IF(OR(N21="TO", N21="TIME"), 0, IF(N21&lt;&gt;"", 1, ""))</f>
        <v>1</v>
      </c>
      <c r="Q21" s="7"/>
      <c r="R21" s="23">
        <v>46.66</v>
      </c>
      <c r="S21" s="23">
        <f t="shared" ref="S21:S25" si="50">IF(OR(R21="NT", R21="TIME"), 0, IF(_xlfn.RANK.EQ(R21, $R$21:$R$25, 1)&lt;=10, 11 - _xlfn.RANK.EQ(R21, $R$21:$R$25, 1), 0))</f>
        <v>9</v>
      </c>
      <c r="T21" s="23">
        <f t="shared" ref="T21:T25" si="51">IF(OR(R21="TO", R21="TIME"), 0, IF(R21&lt;&gt;"", 1, ""))</f>
        <v>1</v>
      </c>
      <c r="U21" s="7"/>
      <c r="V21" s="23">
        <v>34.38</v>
      </c>
      <c r="W21" s="23">
        <f t="shared" ref="W21:W25" si="52">IF(OR(V21="NT", V21="TIME"), 0, IF(_xlfn.RANK.EQ(V21, $V$21:$V$25, 1)&lt;=10, 11 - _xlfn.RANK.EQ(V21, $V$21:$V$25, 1), 0))</f>
        <v>9</v>
      </c>
      <c r="X21" s="23">
        <f t="shared" ref="X21:X25" si="53">IF(OR(V21="TO", V21="TIME"), 0, IF(V21&lt;&gt;"", 1, ""))</f>
        <v>1</v>
      </c>
      <c r="Y21" s="6"/>
      <c r="Z21" s="23">
        <v>5.06</v>
      </c>
      <c r="AA21" s="23">
        <f t="shared" ref="AA21:AA25" si="54">IF(OR(Z21="NT", Z21="TIME"), 0, IF(_xlfn.RANK.EQ(Z21, $Z$21:$Z$25, 1)&lt;=10, 11 - _xlfn.RANK.EQ(Z21, $Z$21:$Z$25, 1), 0))</f>
        <v>10</v>
      </c>
      <c r="AB21" s="23">
        <f t="shared" ref="AB21:AB25" si="55">IF(OR(Z21="TO", Z21="TIME"), 0, IF(Z21&lt;&gt;"", 1, ""))</f>
        <v>1</v>
      </c>
      <c r="AC21" s="7"/>
      <c r="AD21" s="23">
        <v>29.15</v>
      </c>
      <c r="AE21" s="23">
        <f t="shared" ref="AE21:AE25" si="56">IF(OR(AD21="NT", AD21="TIME"), 0, IF(_xlfn.RANK.EQ(AD21, $AD$21:$AD$25, 1)&lt;=10, 11 - _xlfn.RANK.EQ(AD21, $AD$21:$AD$25, 1), 0))</f>
        <v>9</v>
      </c>
      <c r="AF21" s="23">
        <f t="shared" ref="AF21:AF25" si="57">IF(OR(AD21="TO", AD21="TIME"), 0, IF(AD21&lt;&gt;"", 1, ""))</f>
        <v>1</v>
      </c>
      <c r="AG21" s="7"/>
      <c r="AH21" s="23" t="s">
        <v>53</v>
      </c>
      <c r="AI21" s="23">
        <f t="shared" ref="AI21:AI25" si="58">IF(OR(AH21="NT", AH21="TIME"), 0, IF(_xlfn.RANK.EQ(AH21, $AH$21:$AH$25, 1)&lt;=10, 11 - _xlfn.RANK.EQ(AH21, $AH$21:$AH$25, 1), 0))</f>
        <v>0</v>
      </c>
      <c r="AJ21" s="23">
        <f t="shared" ref="AJ21:AJ25" si="59">IF(OR(AH21="TO", AH21="TIME"), 0, IF(AH21&lt;&gt;"", 1, ""))</f>
        <v>1</v>
      </c>
      <c r="AK21" s="7"/>
      <c r="AL21" s="23">
        <v>36.31</v>
      </c>
      <c r="AM21" s="23">
        <f t="shared" ref="AM21:AM25" si="60">IF(OR(AL21="NT", AL21="TIME"), 0, IF(_xlfn.RANK.EQ(AL21, $AL$21:$AL$25, 1)&lt;=10, 11 - _xlfn.RANK.EQ(AL21, $AL$21:$AL$25, 1), 0))</f>
        <v>8</v>
      </c>
      <c r="AN21" s="23">
        <f t="shared" ref="AN21:AN25" si="61">IF(OR(AL21="TO", AL21="TIME"), 0, IF(AL21&lt;&gt;"", 1, ""))</f>
        <v>1</v>
      </c>
      <c r="AO21" s="7"/>
      <c r="AP21" s="23" t="s">
        <v>52</v>
      </c>
      <c r="AQ21" s="23">
        <f t="shared" ref="AQ21:AQ25" si="62">IF(OR(AP21="NT", AP21="TIME"), 0, IF(_xlfn.RANK.EQ(AP21, $AP$21:$AP$25, 1)&lt;=10, 11 - _xlfn.RANK.EQ(AP21, $AP$21:$AP$25, 1), 0))</f>
        <v>0</v>
      </c>
      <c r="AR21" s="23">
        <f t="shared" ref="AR21:AR25" si="63">IF(OR(AP21="TO", AP21="TIME"), 0, IF(AP21&lt;&gt;"", 1, ""))</f>
        <v>0</v>
      </c>
      <c r="AS21" s="7"/>
      <c r="AT21" s="23">
        <f t="shared" ref="AT21:AT25" si="64">AR21+AN21+AJ21+AF21+AB21+X21+T21+P21+L21+H21</f>
        <v>8</v>
      </c>
    </row>
    <row r="22" ht="15.75" customHeight="1">
      <c r="A22" s="21">
        <f t="shared" si="44"/>
        <v>2</v>
      </c>
      <c r="B22" s="21" t="s">
        <v>164</v>
      </c>
      <c r="C22" s="6"/>
      <c r="D22" s="35">
        <f t="shared" si="45"/>
        <v>58</v>
      </c>
      <c r="E22" s="7"/>
      <c r="F22" s="23" t="s">
        <v>59</v>
      </c>
      <c r="G22" s="23">
        <v>0.0</v>
      </c>
      <c r="H22" s="23">
        <f t="shared" ref="H22:H25" si="65">IF(OR(F22="TO", F22="TIME"), 0, IF(F22&lt;&gt;"", 1, ""))</f>
        <v>0</v>
      </c>
      <c r="I22" s="7"/>
      <c r="J22" s="23">
        <v>5.35</v>
      </c>
      <c r="K22" s="23">
        <f t="shared" si="46"/>
        <v>10</v>
      </c>
      <c r="L22" s="23">
        <f t="shared" si="47"/>
        <v>1</v>
      </c>
      <c r="M22" s="7"/>
      <c r="N22" s="23" t="s">
        <v>53</v>
      </c>
      <c r="O22" s="23">
        <f t="shared" si="48"/>
        <v>0</v>
      </c>
      <c r="P22" s="23">
        <f t="shared" si="49"/>
        <v>1</v>
      </c>
      <c r="Q22" s="7"/>
      <c r="R22" s="23">
        <v>37.97</v>
      </c>
      <c r="S22" s="23">
        <f t="shared" si="50"/>
        <v>10</v>
      </c>
      <c r="T22" s="23">
        <f t="shared" si="51"/>
        <v>1</v>
      </c>
      <c r="U22" s="7"/>
      <c r="V22" s="23">
        <v>28.46</v>
      </c>
      <c r="W22" s="23">
        <f t="shared" si="52"/>
        <v>10</v>
      </c>
      <c r="X22" s="23">
        <f t="shared" si="53"/>
        <v>1</v>
      </c>
      <c r="Y22" s="6"/>
      <c r="Z22" s="23">
        <v>7.96</v>
      </c>
      <c r="AA22" s="23">
        <f t="shared" si="54"/>
        <v>9</v>
      </c>
      <c r="AB22" s="23">
        <f t="shared" si="55"/>
        <v>1</v>
      </c>
      <c r="AC22" s="7"/>
      <c r="AD22" s="23" t="s">
        <v>53</v>
      </c>
      <c r="AE22" s="23">
        <f t="shared" si="56"/>
        <v>0</v>
      </c>
      <c r="AF22" s="23">
        <f t="shared" si="57"/>
        <v>1</v>
      </c>
      <c r="AG22" s="7"/>
      <c r="AH22" s="23">
        <v>25.06</v>
      </c>
      <c r="AI22" s="23">
        <f t="shared" si="58"/>
        <v>9</v>
      </c>
      <c r="AJ22" s="23">
        <f t="shared" si="59"/>
        <v>1</v>
      </c>
      <c r="AK22" s="7"/>
      <c r="AL22" s="23">
        <v>7.46</v>
      </c>
      <c r="AM22" s="23">
        <f t="shared" si="60"/>
        <v>10</v>
      </c>
      <c r="AN22" s="23">
        <f t="shared" si="61"/>
        <v>1</v>
      </c>
      <c r="AO22" s="7"/>
      <c r="AP22" s="23" t="s">
        <v>52</v>
      </c>
      <c r="AQ22" s="23">
        <f t="shared" si="62"/>
        <v>0</v>
      </c>
      <c r="AR22" s="23">
        <f t="shared" si="63"/>
        <v>0</v>
      </c>
      <c r="AS22" s="7"/>
      <c r="AT22" s="23">
        <f t="shared" si="64"/>
        <v>8</v>
      </c>
    </row>
    <row r="23" ht="15.75" customHeight="1">
      <c r="A23" s="21">
        <f t="shared" si="44"/>
        <v>3</v>
      </c>
      <c r="B23" s="21" t="s">
        <v>165</v>
      </c>
      <c r="C23" s="6"/>
      <c r="D23" s="35">
        <f t="shared" si="45"/>
        <v>57</v>
      </c>
      <c r="E23" s="7"/>
      <c r="F23" s="56">
        <v>36.41</v>
      </c>
      <c r="G23" s="23">
        <f t="shared" ref="G23:G25" si="66">IF(F23="NT", 0, IF(_xlfn.RANK.EQ(F23, $F$21:$F$25, 1)&lt;=10, 11 - _xlfn.RANK.EQ(F23, $F$21:$F$25, 1), 0))</f>
        <v>10</v>
      </c>
      <c r="H23" s="23">
        <f t="shared" si="65"/>
        <v>1</v>
      </c>
      <c r="I23" s="7"/>
      <c r="J23" s="23">
        <v>25.33</v>
      </c>
      <c r="K23" s="23">
        <f t="shared" si="46"/>
        <v>8</v>
      </c>
      <c r="L23" s="23">
        <f t="shared" si="47"/>
        <v>1</v>
      </c>
      <c r="M23" s="7"/>
      <c r="N23" s="23">
        <v>15.56</v>
      </c>
      <c r="O23" s="23">
        <f t="shared" si="48"/>
        <v>10</v>
      </c>
      <c r="P23" s="23">
        <f t="shared" si="49"/>
        <v>1</v>
      </c>
      <c r="Q23" s="7"/>
      <c r="R23" s="23" t="s">
        <v>53</v>
      </c>
      <c r="S23" s="23">
        <f t="shared" si="50"/>
        <v>0</v>
      </c>
      <c r="T23" s="23">
        <f t="shared" si="51"/>
        <v>1</v>
      </c>
      <c r="U23" s="7"/>
      <c r="V23" s="23" t="s">
        <v>53</v>
      </c>
      <c r="W23" s="23">
        <f t="shared" si="52"/>
        <v>0</v>
      </c>
      <c r="X23" s="23">
        <f t="shared" si="53"/>
        <v>1</v>
      </c>
      <c r="Y23" s="6"/>
      <c r="Z23" s="23" t="s">
        <v>53</v>
      </c>
      <c r="AA23" s="23">
        <f t="shared" si="54"/>
        <v>0</v>
      </c>
      <c r="AB23" s="23">
        <f t="shared" si="55"/>
        <v>1</v>
      </c>
      <c r="AC23" s="7"/>
      <c r="AD23" s="23">
        <v>28.62</v>
      </c>
      <c r="AE23" s="23">
        <f t="shared" si="56"/>
        <v>10</v>
      </c>
      <c r="AF23" s="23">
        <f t="shared" si="57"/>
        <v>1</v>
      </c>
      <c r="AG23" s="7"/>
      <c r="AH23" s="23">
        <v>17.59</v>
      </c>
      <c r="AI23" s="23">
        <f t="shared" si="58"/>
        <v>10</v>
      </c>
      <c r="AJ23" s="23">
        <f t="shared" si="59"/>
        <v>1</v>
      </c>
      <c r="AK23" s="7"/>
      <c r="AL23" s="23">
        <v>13.19</v>
      </c>
      <c r="AM23" s="23">
        <f t="shared" si="60"/>
        <v>9</v>
      </c>
      <c r="AN23" s="23">
        <f t="shared" si="61"/>
        <v>1</v>
      </c>
      <c r="AO23" s="7"/>
      <c r="AP23" s="23" t="s">
        <v>52</v>
      </c>
      <c r="AQ23" s="23">
        <f t="shared" si="62"/>
        <v>0</v>
      </c>
      <c r="AR23" s="23">
        <f t="shared" si="63"/>
        <v>0</v>
      </c>
      <c r="AS23" s="7"/>
      <c r="AT23" s="23">
        <f t="shared" si="64"/>
        <v>9</v>
      </c>
    </row>
    <row r="24" ht="15.75" customHeight="1">
      <c r="A24" s="21">
        <f t="shared" si="44"/>
        <v>4</v>
      </c>
      <c r="B24" s="21" t="s">
        <v>162</v>
      </c>
      <c r="C24" s="6"/>
      <c r="D24" s="35">
        <f t="shared" si="45"/>
        <v>0</v>
      </c>
      <c r="E24" s="7"/>
      <c r="F24" s="56" t="s">
        <v>53</v>
      </c>
      <c r="G24" s="23">
        <f t="shared" si="66"/>
        <v>0</v>
      </c>
      <c r="H24" s="23">
        <f t="shared" si="65"/>
        <v>1</v>
      </c>
      <c r="I24" s="7"/>
      <c r="J24" s="23" t="s">
        <v>53</v>
      </c>
      <c r="K24" s="23">
        <f t="shared" si="46"/>
        <v>0</v>
      </c>
      <c r="L24" s="23">
        <f t="shared" si="47"/>
        <v>1</v>
      </c>
      <c r="M24" s="7"/>
      <c r="N24" s="23" t="s">
        <v>53</v>
      </c>
      <c r="O24" s="23">
        <f t="shared" si="48"/>
        <v>0</v>
      </c>
      <c r="P24" s="23">
        <f t="shared" si="49"/>
        <v>1</v>
      </c>
      <c r="Q24" s="7"/>
      <c r="R24" s="23" t="s">
        <v>53</v>
      </c>
      <c r="S24" s="23">
        <f t="shared" si="50"/>
        <v>0</v>
      </c>
      <c r="T24" s="23">
        <f t="shared" si="51"/>
        <v>1</v>
      </c>
      <c r="U24" s="7"/>
      <c r="V24" s="23" t="s">
        <v>53</v>
      </c>
      <c r="W24" s="23">
        <f t="shared" si="52"/>
        <v>0</v>
      </c>
      <c r="X24" s="23">
        <f t="shared" si="53"/>
        <v>1</v>
      </c>
      <c r="Y24" s="6"/>
      <c r="Z24" s="23" t="s">
        <v>53</v>
      </c>
      <c r="AA24" s="23">
        <f t="shared" si="54"/>
        <v>0</v>
      </c>
      <c r="AB24" s="23">
        <f t="shared" si="55"/>
        <v>1</v>
      </c>
      <c r="AC24" s="7"/>
      <c r="AD24" s="23" t="s">
        <v>53</v>
      </c>
      <c r="AE24" s="23">
        <f t="shared" si="56"/>
        <v>0</v>
      </c>
      <c r="AF24" s="23">
        <f t="shared" si="57"/>
        <v>1</v>
      </c>
      <c r="AG24" s="7"/>
      <c r="AH24" s="23" t="s">
        <v>53</v>
      </c>
      <c r="AI24" s="23">
        <f t="shared" si="58"/>
        <v>0</v>
      </c>
      <c r="AJ24" s="23">
        <f t="shared" si="59"/>
        <v>1</v>
      </c>
      <c r="AK24" s="7"/>
      <c r="AL24" s="23" t="s">
        <v>52</v>
      </c>
      <c r="AM24" s="23">
        <f t="shared" si="60"/>
        <v>0</v>
      </c>
      <c r="AN24" s="23">
        <f t="shared" si="61"/>
        <v>0</v>
      </c>
      <c r="AO24" s="7"/>
      <c r="AP24" s="23" t="s">
        <v>52</v>
      </c>
      <c r="AQ24" s="23">
        <f t="shared" si="62"/>
        <v>0</v>
      </c>
      <c r="AR24" s="23">
        <f t="shared" si="63"/>
        <v>0</v>
      </c>
      <c r="AS24" s="7"/>
      <c r="AT24" s="23">
        <f t="shared" si="64"/>
        <v>8</v>
      </c>
    </row>
    <row r="25" ht="15.75" customHeight="1">
      <c r="A25" s="21">
        <f t="shared" si="44"/>
        <v>5</v>
      </c>
      <c r="B25" s="21" t="s">
        <v>163</v>
      </c>
      <c r="C25" s="6"/>
      <c r="D25" s="35">
        <f t="shared" si="45"/>
        <v>0</v>
      </c>
      <c r="E25" s="7"/>
      <c r="F25" s="23" t="s">
        <v>53</v>
      </c>
      <c r="G25" s="23">
        <f t="shared" si="66"/>
        <v>0</v>
      </c>
      <c r="H25" s="23">
        <f t="shared" si="65"/>
        <v>1</v>
      </c>
      <c r="I25" s="7"/>
      <c r="J25" s="23" t="s">
        <v>53</v>
      </c>
      <c r="K25" s="23">
        <f t="shared" si="46"/>
        <v>0</v>
      </c>
      <c r="L25" s="23">
        <f t="shared" si="47"/>
        <v>1</v>
      </c>
      <c r="M25" s="7"/>
      <c r="N25" s="23" t="s">
        <v>53</v>
      </c>
      <c r="O25" s="23">
        <f t="shared" si="48"/>
        <v>0</v>
      </c>
      <c r="P25" s="23">
        <f t="shared" si="49"/>
        <v>1</v>
      </c>
      <c r="Q25" s="7"/>
      <c r="R25" s="23" t="s">
        <v>53</v>
      </c>
      <c r="S25" s="23">
        <f t="shared" si="50"/>
        <v>0</v>
      </c>
      <c r="T25" s="23">
        <f t="shared" si="51"/>
        <v>1</v>
      </c>
      <c r="U25" s="7"/>
      <c r="V25" s="23" t="s">
        <v>52</v>
      </c>
      <c r="W25" s="23">
        <f t="shared" si="52"/>
        <v>0</v>
      </c>
      <c r="X25" s="23">
        <f t="shared" si="53"/>
        <v>0</v>
      </c>
      <c r="Y25" s="6"/>
      <c r="Z25" s="23" t="s">
        <v>52</v>
      </c>
      <c r="AA25" s="23">
        <f t="shared" si="54"/>
        <v>0</v>
      </c>
      <c r="AB25" s="23">
        <f t="shared" si="55"/>
        <v>0</v>
      </c>
      <c r="AC25" s="7"/>
      <c r="AD25" s="23" t="s">
        <v>53</v>
      </c>
      <c r="AE25" s="23">
        <f t="shared" si="56"/>
        <v>0</v>
      </c>
      <c r="AF25" s="23">
        <f t="shared" si="57"/>
        <v>1</v>
      </c>
      <c r="AG25" s="7"/>
      <c r="AH25" s="23" t="s">
        <v>53</v>
      </c>
      <c r="AI25" s="23">
        <f t="shared" si="58"/>
        <v>0</v>
      </c>
      <c r="AJ25" s="23">
        <f t="shared" si="59"/>
        <v>1</v>
      </c>
      <c r="AK25" s="7"/>
      <c r="AL25" s="23" t="s">
        <v>53</v>
      </c>
      <c r="AM25" s="23">
        <f t="shared" si="60"/>
        <v>0</v>
      </c>
      <c r="AN25" s="23">
        <f t="shared" si="61"/>
        <v>1</v>
      </c>
      <c r="AO25" s="7"/>
      <c r="AP25" s="23" t="s">
        <v>52</v>
      </c>
      <c r="AQ25" s="23">
        <f t="shared" si="62"/>
        <v>0</v>
      </c>
      <c r="AR25" s="23">
        <f t="shared" si="63"/>
        <v>0</v>
      </c>
      <c r="AS25" s="7"/>
      <c r="AT25" s="23">
        <f t="shared" si="64"/>
        <v>7</v>
      </c>
    </row>
    <row r="26" ht="15.75" customHeight="1">
      <c r="A26" s="4"/>
      <c r="B26" s="4"/>
      <c r="C26" s="6"/>
      <c r="D26" s="5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6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</row>
    <row r="27" ht="15.75" customHeight="1">
      <c r="D27" s="57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</row>
    <row r="28" ht="15.75" customHeight="1">
      <c r="A28" s="48"/>
      <c r="B28" s="48"/>
      <c r="D28" s="57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</row>
    <row r="29">
      <c r="A29" s="15"/>
      <c r="B29" s="15" t="s">
        <v>166</v>
      </c>
      <c r="D29" s="57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</row>
    <row r="30" ht="15.75" customHeight="1">
      <c r="A30" s="48"/>
      <c r="B30" s="48"/>
      <c r="C30" s="58"/>
      <c r="D30" s="35"/>
      <c r="E30" s="36"/>
      <c r="F30" s="36"/>
      <c r="G30" s="36"/>
      <c r="H30" s="36"/>
      <c r="I30" s="28"/>
      <c r="J30" s="36"/>
      <c r="K30" s="36"/>
      <c r="L30" s="36"/>
      <c r="M30" s="28"/>
      <c r="N30" s="36"/>
      <c r="O30" s="36"/>
      <c r="P30" s="36"/>
      <c r="Q30" s="28"/>
      <c r="R30" s="36"/>
      <c r="S30" s="36"/>
      <c r="T30" s="36"/>
      <c r="U30" s="28"/>
      <c r="V30" s="36"/>
      <c r="W30" s="36"/>
      <c r="X30" s="36"/>
      <c r="Y30" s="28"/>
      <c r="Z30" s="36"/>
      <c r="AA30" s="36"/>
      <c r="AB30" s="36"/>
      <c r="AC30" s="28"/>
      <c r="AD30" s="36"/>
      <c r="AE30" s="36"/>
      <c r="AF30" s="36"/>
      <c r="AG30" s="28"/>
      <c r="AH30" s="36"/>
      <c r="AI30" s="36"/>
      <c r="AJ30" s="36"/>
      <c r="AK30" s="28"/>
      <c r="AL30" s="36"/>
      <c r="AM30" s="36"/>
      <c r="AN30" s="36"/>
      <c r="AO30" s="28"/>
      <c r="AP30" s="36"/>
      <c r="AQ30" s="36"/>
      <c r="AR30" s="36"/>
      <c r="AS30" s="28"/>
      <c r="AT30" s="36"/>
      <c r="AU30" s="28"/>
    </row>
    <row r="31" ht="15.75" customHeight="1">
      <c r="A31" s="21">
        <f t="shared" ref="A31:A35" si="67">ROW(A2)-ROW($A$2)+1</f>
        <v>1</v>
      </c>
      <c r="B31" s="21" t="s">
        <v>160</v>
      </c>
      <c r="C31" s="58"/>
      <c r="D31" s="35">
        <f t="shared" ref="D31:D36" si="68">G31+K31+O31+S31+W31+AA31+AE31+AI31+AM31+AQ31</f>
        <v>57.5</v>
      </c>
      <c r="E31" s="7"/>
      <c r="F31" s="23" t="s">
        <v>65</v>
      </c>
      <c r="G31" s="23">
        <f t="shared" ref="G31:G32" si="69">IF(F31="NS", 0, IF(_xlfn.RANK.EQ(F31, $F$31:$F$37, 1)&lt;=10, 11 - _xlfn.RANK.EQ(F31, $F$31:$F$37, 1), 0))</f>
        <v>0</v>
      </c>
      <c r="H31" s="23">
        <f t="shared" ref="H31:H33" si="70">IF(F31="TO", 0, IF(F31&lt;&gt;"", 1, ""))</f>
        <v>1</v>
      </c>
      <c r="I31" s="28"/>
      <c r="J31" s="23">
        <v>78.0</v>
      </c>
      <c r="K31" s="23">
        <f t="shared" ref="K31:K35" si="71">IF(OR(J31="NS", J31="SCORE"), 0,
 IF(_xlfn.RANK.EQ(J31, $J$31:$J$37, 0)&lt;=10,
  11 - _xlfn.RANK.EQ(J31, $J$31:$J$37, 0),
  0))</f>
        <v>10</v>
      </c>
      <c r="L31" s="23">
        <f t="shared" ref="L31:L35" si="72">IF(OR(J31="TO", J31="SCORE"), 0, IF(J31&lt;&gt;"", 1, ""))</f>
        <v>1</v>
      </c>
      <c r="M31" s="28"/>
      <c r="N31" s="23">
        <v>78.0</v>
      </c>
      <c r="O31" s="23">
        <f t="shared" ref="O31:O35" si="73">IF(OR(N31="Ns", N31="SCORE"), 0,
 IF(_xlfn.RANK.EQ(N31, $N$31:$N$37, 0)&lt;=10,
  11 - _xlfn.RANK.EQ(N31, $N$31:$N$37, 0),
  0))</f>
        <v>9</v>
      </c>
      <c r="P31" s="23">
        <f t="shared" ref="P31:P35" si="74">IF(OR(N31="TO", N31="SCORE"), 0, IF(N31&lt;&gt;"", 1, ""))</f>
        <v>1</v>
      </c>
      <c r="Q31" s="28"/>
      <c r="R31" s="23">
        <v>77.0</v>
      </c>
      <c r="S31" s="23">
        <f>IF(OR(R31="Ns", R31="SCORE"), 0,
 IF(_xlfn.RANK.EQ(R31, $R$31:$R$37, 0)&lt;=10,
  11 - _xlfn.RANK.EQ(R31, $R$31:$R$37, 0),
  0))</f>
        <v>10</v>
      </c>
      <c r="T31" s="23">
        <f t="shared" ref="T31:T35" si="75">IF(OR(R31="TO", R31="SCORE"), 0, IF(R31&lt;&gt;"", 1, ""))</f>
        <v>1</v>
      </c>
      <c r="U31" s="28"/>
      <c r="V31" s="23">
        <v>70.0</v>
      </c>
      <c r="W31" s="23">
        <f t="shared" ref="W31:W32" si="76">IF(OR(V31="NT", V31="SCORE"), 0,
 IF(_xlfn.RANK.EQ(V31, $V$31:$V$37, 0)&lt;=10,
  11 - _xlfn.RANK.EQ(V31, $V$31:$V$37, 0),
  0))</f>
        <v>10</v>
      </c>
      <c r="X31" s="23">
        <f t="shared" ref="X31:X35" si="77">IF(OR(V31="TO", V31="SCORE"), 0, IF(V31&lt;&gt;"", 1, ""))</f>
        <v>1</v>
      </c>
      <c r="Y31" s="28"/>
      <c r="Z31" s="23">
        <v>77.0</v>
      </c>
      <c r="AA31" s="23">
        <v>9.5</v>
      </c>
      <c r="AB31" s="23">
        <f t="shared" ref="AB31:AB35" si="78">IF(OR(Z31="TO", Z31="SCORE"), 0, IF(Z31&lt;&gt;"", 1, ""))</f>
        <v>1</v>
      </c>
      <c r="AC31" s="28"/>
      <c r="AD31" s="23">
        <v>71.0</v>
      </c>
      <c r="AE31" s="23">
        <v>9.0</v>
      </c>
      <c r="AF31" s="23">
        <f t="shared" ref="AF31:AF35" si="79">IF(OR(AD31="TO", AD31="SCORE"), 0, IF(AD31&lt;&gt;"", 1, ""))</f>
        <v>1</v>
      </c>
      <c r="AG31" s="28"/>
      <c r="AH31" s="23" t="s">
        <v>65</v>
      </c>
      <c r="AI31" s="23">
        <f t="shared" ref="AI31:AI35" si="80">IF(OR(AH31="NS", AH31="SCORE"), 0, IF(_xlfn.RANK.EQ(AH31, $AH$31:$AH$37, 1)&lt;=10, 11 - _xlfn.RANK.EQ(AH31, $AH$31:$AH$37, 1), 0))</f>
        <v>0</v>
      </c>
      <c r="AJ31" s="23">
        <f t="shared" ref="AJ31:AJ35" si="81">IF(OR(AH31="TO", AH31="SCORE"), 0, IF(AH31&lt;&gt;"", 1, ""))</f>
        <v>1</v>
      </c>
      <c r="AK31" s="28"/>
      <c r="AL31" s="23" t="s">
        <v>65</v>
      </c>
      <c r="AM31" s="23">
        <v>0.0</v>
      </c>
      <c r="AN31" s="23">
        <f t="shared" ref="AN31:AN35" si="82">IF(OR(AL31="TO", AL31="SCORE"), 0, IF(AL31&lt;&gt;"", 1, ""))</f>
        <v>1</v>
      </c>
      <c r="AO31" s="28"/>
      <c r="AP31" s="23" t="s">
        <v>62</v>
      </c>
      <c r="AQ31" s="23">
        <f t="shared" ref="AQ31:AQ35" si="83">IF(OR(AP31="NT", AP31="SCORE"), 0, IF(_xlfn.RANK.EQ(AP31, $AP$31:$AP$37, 1)&lt;=10, 11 - _xlfn.RANK.EQ(AP31, $AP$31:$AP$37, 1), 0))</f>
        <v>0</v>
      </c>
      <c r="AR31" s="23">
        <f t="shared" ref="AR31:AR35" si="84">IF(OR(AP31="TO", AP31="SCORE"), 0, IF(AP31&lt;&gt;"", 1, ""))</f>
        <v>0</v>
      </c>
      <c r="AS31" s="28"/>
      <c r="AT31" s="23">
        <f t="shared" ref="AT31:AT35" si="85">AR31+AN31+AJ31+AF31+AB31+X31+T31+P31+L31+H31</f>
        <v>9</v>
      </c>
      <c r="AU31" s="28"/>
    </row>
    <row r="32" ht="15.75" customHeight="1">
      <c r="A32" s="21">
        <f t="shared" si="67"/>
        <v>2</v>
      </c>
      <c r="B32" s="21" t="s">
        <v>162</v>
      </c>
      <c r="C32" s="58"/>
      <c r="D32" s="35">
        <f t="shared" si="68"/>
        <v>52.5</v>
      </c>
      <c r="E32" s="7"/>
      <c r="F32" s="23" t="s">
        <v>65</v>
      </c>
      <c r="G32" s="23">
        <f t="shared" si="69"/>
        <v>0</v>
      </c>
      <c r="H32" s="23">
        <f t="shared" si="70"/>
        <v>1</v>
      </c>
      <c r="I32" s="28"/>
      <c r="J32" s="23" t="s">
        <v>65</v>
      </c>
      <c r="K32" s="23">
        <f t="shared" si="71"/>
        <v>0</v>
      </c>
      <c r="L32" s="23">
        <f t="shared" si="72"/>
        <v>1</v>
      </c>
      <c r="M32" s="28"/>
      <c r="N32" s="23">
        <v>80.0</v>
      </c>
      <c r="O32" s="23">
        <f t="shared" si="73"/>
        <v>10</v>
      </c>
      <c r="P32" s="23">
        <f t="shared" si="74"/>
        <v>1</v>
      </c>
      <c r="Q32" s="28"/>
      <c r="R32" s="23">
        <v>74.0</v>
      </c>
      <c r="S32" s="23">
        <v>8.5</v>
      </c>
      <c r="T32" s="23">
        <f t="shared" si="75"/>
        <v>1</v>
      </c>
      <c r="U32" s="28"/>
      <c r="V32" s="23">
        <v>64.0</v>
      </c>
      <c r="W32" s="23">
        <f t="shared" si="76"/>
        <v>7</v>
      </c>
      <c r="X32" s="23">
        <f t="shared" si="77"/>
        <v>1</v>
      </c>
      <c r="Y32" s="28"/>
      <c r="Z32" s="23">
        <v>75.0</v>
      </c>
      <c r="AA32" s="23">
        <f>IF(OR(Z32="NT", Z32="SCORE"), 0,
 IF(_xlfn.RANK.EQ(Z32, $Z$31:$Z$37, 0)&lt;=10,
  11 - _xlfn.RANK.EQ(Z32, $Z$31:$Z$37, 0),
  0))</f>
        <v>8</v>
      </c>
      <c r="AB32" s="23">
        <f t="shared" si="78"/>
        <v>1</v>
      </c>
      <c r="AC32" s="28"/>
      <c r="AD32" s="23" t="s">
        <v>65</v>
      </c>
      <c r="AE32" s="23">
        <f>IF(OR(AD32="NS", AD32="SCORE"), 0, IF(_xlfn.RANK.EQ(AD32, $AD$31:$AD$37, 1)&lt;=10, 11 - _xlfn.RANK.EQ(AD32, $AD$31:$AD$37, 1), 0))</f>
        <v>0</v>
      </c>
      <c r="AF32" s="23">
        <f t="shared" si="79"/>
        <v>1</v>
      </c>
      <c r="AG32" s="28"/>
      <c r="AH32" s="23">
        <v>69.0</v>
      </c>
      <c r="AI32" s="23">
        <f t="shared" si="80"/>
        <v>10</v>
      </c>
      <c r="AJ32" s="23">
        <f t="shared" si="81"/>
        <v>1</v>
      </c>
      <c r="AK32" s="28"/>
      <c r="AL32" s="23">
        <v>87.0</v>
      </c>
      <c r="AM32" s="23">
        <f t="shared" ref="AM32:AM34" si="86">IF(_xlfn.RANK.EQ(AL32,$AL$31:$AL$35,0)&lt;=10,11-_xlfn.RANK.EQ(AL32,$AL$31:$AL$35,0),0)</f>
        <v>9</v>
      </c>
      <c r="AN32" s="23">
        <f t="shared" si="82"/>
        <v>1</v>
      </c>
      <c r="AO32" s="28"/>
      <c r="AP32" s="23" t="s">
        <v>62</v>
      </c>
      <c r="AQ32" s="23">
        <f t="shared" si="83"/>
        <v>0</v>
      </c>
      <c r="AR32" s="23">
        <f t="shared" si="84"/>
        <v>0</v>
      </c>
      <c r="AS32" s="28"/>
      <c r="AT32" s="23">
        <f t="shared" si="85"/>
        <v>9</v>
      </c>
      <c r="AU32" s="28"/>
    </row>
    <row r="33" ht="15.75" customHeight="1">
      <c r="A33" s="21">
        <f t="shared" si="67"/>
        <v>3</v>
      </c>
      <c r="B33" s="21" t="s">
        <v>164</v>
      </c>
      <c r="C33" s="58"/>
      <c r="D33" s="35">
        <f t="shared" si="68"/>
        <v>47</v>
      </c>
      <c r="E33" s="7"/>
      <c r="F33" s="23" t="s">
        <v>59</v>
      </c>
      <c r="G33" s="23">
        <v>0.0</v>
      </c>
      <c r="H33" s="23">
        <f t="shared" si="70"/>
        <v>0</v>
      </c>
      <c r="I33" s="28"/>
      <c r="J33" s="23">
        <v>75.0</v>
      </c>
      <c r="K33" s="23">
        <f t="shared" si="71"/>
        <v>9</v>
      </c>
      <c r="L33" s="23">
        <f t="shared" si="72"/>
        <v>1</v>
      </c>
      <c r="M33" s="28"/>
      <c r="N33" s="23" t="s">
        <v>65</v>
      </c>
      <c r="O33" s="23">
        <f t="shared" si="73"/>
        <v>0</v>
      </c>
      <c r="P33" s="23">
        <f t="shared" si="74"/>
        <v>1</v>
      </c>
      <c r="Q33" s="28"/>
      <c r="R33" s="23">
        <v>74.0</v>
      </c>
      <c r="S33" s="23">
        <v>8.5</v>
      </c>
      <c r="T33" s="23">
        <f t="shared" si="75"/>
        <v>1</v>
      </c>
      <c r="U33" s="28"/>
      <c r="V33" s="23" t="s">
        <v>65</v>
      </c>
      <c r="W33" s="23">
        <f>IF(OR(V33="NS", V33="SCORE"), 0,
 IF(_xlfn.RANK.EQ(V33, $V$31:$V$37, 0)&lt;=10,
  11 - _xlfn.RANK.EQ(V33, $V$31:$V$37, 0),
  0))</f>
        <v>0</v>
      </c>
      <c r="X33" s="23">
        <f t="shared" si="77"/>
        <v>1</v>
      </c>
      <c r="Y33" s="28"/>
      <c r="Z33" s="23">
        <v>77.0</v>
      </c>
      <c r="AA33" s="23">
        <v>9.5</v>
      </c>
      <c r="AB33" s="23">
        <f t="shared" si="78"/>
        <v>1</v>
      </c>
      <c r="AC33" s="28"/>
      <c r="AD33" s="23">
        <v>72.0</v>
      </c>
      <c r="AE33" s="23">
        <v>10.0</v>
      </c>
      <c r="AF33" s="23">
        <f t="shared" si="79"/>
        <v>1</v>
      </c>
      <c r="AG33" s="28"/>
      <c r="AH33" s="23" t="s">
        <v>65</v>
      </c>
      <c r="AI33" s="23">
        <f t="shared" si="80"/>
        <v>0</v>
      </c>
      <c r="AJ33" s="23">
        <f t="shared" si="81"/>
        <v>1</v>
      </c>
      <c r="AK33" s="28"/>
      <c r="AL33" s="23">
        <v>88.0</v>
      </c>
      <c r="AM33" s="23">
        <f t="shared" si="86"/>
        <v>10</v>
      </c>
      <c r="AN33" s="23">
        <f t="shared" si="82"/>
        <v>1</v>
      </c>
      <c r="AO33" s="28"/>
      <c r="AP33" s="23" t="s">
        <v>62</v>
      </c>
      <c r="AQ33" s="23">
        <f t="shared" si="83"/>
        <v>0</v>
      </c>
      <c r="AR33" s="23">
        <f t="shared" si="84"/>
        <v>0</v>
      </c>
      <c r="AS33" s="28"/>
      <c r="AT33" s="23">
        <f t="shared" si="85"/>
        <v>8</v>
      </c>
      <c r="AU33" s="28"/>
    </row>
    <row r="34" ht="15.75" customHeight="1">
      <c r="A34" s="21">
        <f t="shared" si="67"/>
        <v>4</v>
      </c>
      <c r="B34" s="21" t="s">
        <v>161</v>
      </c>
      <c r="C34" s="58"/>
      <c r="D34" s="35">
        <f t="shared" si="68"/>
        <v>17</v>
      </c>
      <c r="E34" s="7"/>
      <c r="F34" s="56"/>
      <c r="G34" s="23"/>
      <c r="H34" s="23"/>
      <c r="I34" s="28"/>
      <c r="J34" s="23" t="s">
        <v>65</v>
      </c>
      <c r="K34" s="23">
        <f t="shared" si="71"/>
        <v>0</v>
      </c>
      <c r="L34" s="23">
        <f t="shared" si="72"/>
        <v>1</v>
      </c>
      <c r="M34" s="28"/>
      <c r="N34" s="23" t="s">
        <v>65</v>
      </c>
      <c r="O34" s="23">
        <f t="shared" si="73"/>
        <v>0</v>
      </c>
      <c r="P34" s="23">
        <f t="shared" si="74"/>
        <v>1</v>
      </c>
      <c r="Q34" s="28"/>
      <c r="R34" s="23" t="s">
        <v>65</v>
      </c>
      <c r="S34" s="23">
        <f t="shared" ref="S34:S35" si="87">IF(OR(R34="Ns", R34="SCORE"), 0,
 IF(_xlfn.RANK.EQ(R34, $R$31:$R$37, 0)&lt;=10,
  11 - _xlfn.RANK.EQ(R34, $R$31:$R$37, 0),
  0))</f>
        <v>0</v>
      </c>
      <c r="T34" s="23">
        <f t="shared" si="75"/>
        <v>1</v>
      </c>
      <c r="U34" s="28"/>
      <c r="V34" s="23">
        <v>69.0</v>
      </c>
      <c r="W34" s="23">
        <f t="shared" ref="W34:W35" si="88">IF(OR(V34="NT", V34="SCORE"), 0,
 IF(_xlfn.RANK.EQ(V34, $V$31:$V$37, 0)&lt;=10,
  11 - _xlfn.RANK.EQ(V34, $V$31:$V$37, 0),
  0))</f>
        <v>9</v>
      </c>
      <c r="X34" s="23">
        <f t="shared" si="77"/>
        <v>1</v>
      </c>
      <c r="Y34" s="28"/>
      <c r="Z34" s="23" t="s">
        <v>65</v>
      </c>
      <c r="AA34" s="23">
        <f t="shared" ref="AA34:AA35" si="89">IF(OR(Z34="NS", Z34="SCORE"), 0,
 IF(_xlfn.RANK.EQ(Z34, $Z$31:$Z$37, 0)&lt;=10,
  11 - _xlfn.RANK.EQ(Z34, $Z$31:$Z$37, 0),
  0))</f>
        <v>0</v>
      </c>
      <c r="AB34" s="23">
        <f t="shared" si="78"/>
        <v>1</v>
      </c>
      <c r="AC34" s="28"/>
      <c r="AD34" s="23" t="s">
        <v>65</v>
      </c>
      <c r="AE34" s="23">
        <f t="shared" ref="AE34:AE35" si="90">IF(OR(AD34="NS", AD34="SCORE"), 0, IF(_xlfn.RANK.EQ(AD34, $AD$31:$AD$37, 1)&lt;=10, 11 - _xlfn.RANK.EQ(AD34, $AD$31:$AD$37, 1), 0))</f>
        <v>0</v>
      </c>
      <c r="AF34" s="23">
        <f t="shared" si="79"/>
        <v>1</v>
      </c>
      <c r="AG34" s="28"/>
      <c r="AH34" s="23" t="s">
        <v>65</v>
      </c>
      <c r="AI34" s="23">
        <f t="shared" si="80"/>
        <v>0</v>
      </c>
      <c r="AJ34" s="23">
        <f t="shared" si="81"/>
        <v>1</v>
      </c>
      <c r="AK34" s="28"/>
      <c r="AL34" s="23">
        <v>85.0</v>
      </c>
      <c r="AM34" s="23">
        <f t="shared" si="86"/>
        <v>8</v>
      </c>
      <c r="AN34" s="23">
        <f t="shared" si="82"/>
        <v>1</v>
      </c>
      <c r="AO34" s="28"/>
      <c r="AP34" s="23" t="s">
        <v>62</v>
      </c>
      <c r="AQ34" s="23">
        <f t="shared" si="83"/>
        <v>0</v>
      </c>
      <c r="AR34" s="23">
        <f t="shared" si="84"/>
        <v>0</v>
      </c>
      <c r="AS34" s="28"/>
      <c r="AT34" s="23">
        <f t="shared" si="85"/>
        <v>8</v>
      </c>
      <c r="AU34" s="28"/>
    </row>
    <row r="35" ht="15.75" customHeight="1">
      <c r="A35" s="21">
        <f t="shared" si="67"/>
        <v>5</v>
      </c>
      <c r="B35" s="21" t="s">
        <v>165</v>
      </c>
      <c r="C35" s="58"/>
      <c r="D35" s="35">
        <f t="shared" si="68"/>
        <v>8</v>
      </c>
      <c r="E35" s="36"/>
      <c r="F35" s="23" t="s">
        <v>65</v>
      </c>
      <c r="G35" s="23">
        <f>IF(F35="NS", 0, IF(_xlfn.RANK.EQ(F35, $F$31:$F$37, 1)&lt;=10, 11 - _xlfn.RANK.EQ(F35, $F$31:$F$37, 1), 0))</f>
        <v>0</v>
      </c>
      <c r="H35" s="23">
        <f>IF(F35="TO", 0, IF(F35&lt;&gt;"", 1, ""))</f>
        <v>1</v>
      </c>
      <c r="I35" s="28"/>
      <c r="J35" s="23" t="s">
        <v>65</v>
      </c>
      <c r="K35" s="23">
        <f t="shared" si="71"/>
        <v>0</v>
      </c>
      <c r="L35" s="23">
        <f t="shared" si="72"/>
        <v>1</v>
      </c>
      <c r="M35" s="28"/>
      <c r="N35" s="23" t="s">
        <v>65</v>
      </c>
      <c r="O35" s="23">
        <f t="shared" si="73"/>
        <v>0</v>
      </c>
      <c r="P35" s="23">
        <f t="shared" si="74"/>
        <v>1</v>
      </c>
      <c r="Q35" s="28"/>
      <c r="R35" s="23" t="s">
        <v>65</v>
      </c>
      <c r="S35" s="23">
        <f t="shared" si="87"/>
        <v>0</v>
      </c>
      <c r="T35" s="23">
        <f t="shared" si="75"/>
        <v>1</v>
      </c>
      <c r="U35" s="28"/>
      <c r="V35" s="23">
        <v>67.0</v>
      </c>
      <c r="W35" s="23">
        <f t="shared" si="88"/>
        <v>8</v>
      </c>
      <c r="X35" s="23">
        <f t="shared" si="77"/>
        <v>1</v>
      </c>
      <c r="Y35" s="28"/>
      <c r="Z35" s="23" t="s">
        <v>65</v>
      </c>
      <c r="AA35" s="23">
        <f t="shared" si="89"/>
        <v>0</v>
      </c>
      <c r="AB35" s="23">
        <f t="shared" si="78"/>
        <v>1</v>
      </c>
      <c r="AC35" s="28"/>
      <c r="AD35" s="23" t="s">
        <v>65</v>
      </c>
      <c r="AE35" s="23">
        <f t="shared" si="90"/>
        <v>0</v>
      </c>
      <c r="AF35" s="23">
        <f t="shared" si="79"/>
        <v>1</v>
      </c>
      <c r="AG35" s="28"/>
      <c r="AH35" s="23" t="s">
        <v>65</v>
      </c>
      <c r="AI35" s="23">
        <f t="shared" si="80"/>
        <v>0</v>
      </c>
      <c r="AJ35" s="23">
        <f t="shared" si="81"/>
        <v>1</v>
      </c>
      <c r="AK35" s="28"/>
      <c r="AL35" s="23" t="s">
        <v>65</v>
      </c>
      <c r="AM35" s="23">
        <v>0.0</v>
      </c>
      <c r="AN35" s="23">
        <f t="shared" si="82"/>
        <v>1</v>
      </c>
      <c r="AO35" s="28"/>
      <c r="AP35" s="23" t="s">
        <v>62</v>
      </c>
      <c r="AQ35" s="23">
        <f t="shared" si="83"/>
        <v>0</v>
      </c>
      <c r="AR35" s="23">
        <f t="shared" si="84"/>
        <v>0</v>
      </c>
      <c r="AS35" s="28"/>
      <c r="AT35" s="23">
        <f t="shared" si="85"/>
        <v>9</v>
      </c>
      <c r="AU35" s="28"/>
    </row>
    <row r="36" ht="15.75" customHeight="1">
      <c r="A36" s="21"/>
      <c r="B36" s="21"/>
      <c r="C36" s="58"/>
      <c r="D36" s="35">
        <f t="shared" si="68"/>
        <v>0</v>
      </c>
      <c r="E36" s="7"/>
      <c r="F36" s="56"/>
      <c r="G36" s="23"/>
      <c r="H36" s="23"/>
      <c r="I36" s="28"/>
      <c r="J36" s="23"/>
      <c r="K36" s="23"/>
      <c r="L36" s="23"/>
      <c r="M36" s="28"/>
      <c r="N36" s="23"/>
      <c r="O36" s="23"/>
      <c r="P36" s="23"/>
      <c r="Q36" s="28"/>
      <c r="R36" s="23"/>
      <c r="S36" s="23"/>
      <c r="T36" s="23"/>
      <c r="U36" s="28"/>
      <c r="V36" s="23"/>
      <c r="W36" s="23"/>
      <c r="X36" s="23"/>
      <c r="Y36" s="28"/>
      <c r="Z36" s="23"/>
      <c r="AA36" s="23"/>
      <c r="AB36" s="23"/>
      <c r="AC36" s="28"/>
      <c r="AD36" s="23"/>
      <c r="AE36" s="23"/>
      <c r="AF36" s="23"/>
      <c r="AG36" s="28"/>
      <c r="AH36" s="23"/>
      <c r="AI36" s="23"/>
      <c r="AJ36" s="23"/>
      <c r="AK36" s="28"/>
      <c r="AL36" s="23"/>
      <c r="AM36" s="23"/>
      <c r="AN36" s="23"/>
      <c r="AO36" s="28"/>
      <c r="AP36" s="23"/>
      <c r="AQ36" s="23"/>
      <c r="AR36" s="23"/>
      <c r="AS36" s="28"/>
      <c r="AT36" s="23"/>
      <c r="AU36" s="28"/>
    </row>
    <row r="37" ht="15.75" customHeight="1">
      <c r="A37" s="21"/>
      <c r="B37" s="21"/>
      <c r="C37" s="58"/>
      <c r="D37" s="35"/>
      <c r="E37" s="7"/>
      <c r="F37" s="56"/>
      <c r="G37" s="23"/>
      <c r="H37" s="23"/>
      <c r="I37" s="28"/>
      <c r="J37" s="23"/>
      <c r="K37" s="23"/>
      <c r="L37" s="23"/>
      <c r="M37" s="28"/>
      <c r="N37" s="23"/>
      <c r="O37" s="23"/>
      <c r="P37" s="23"/>
      <c r="Q37" s="28"/>
      <c r="R37" s="23"/>
      <c r="S37" s="23"/>
      <c r="T37" s="23"/>
      <c r="U37" s="28"/>
      <c r="V37" s="23"/>
      <c r="W37" s="23"/>
      <c r="X37" s="23"/>
      <c r="Y37" s="28"/>
      <c r="Z37" s="23"/>
      <c r="AA37" s="23"/>
      <c r="AB37" s="23"/>
      <c r="AC37" s="28"/>
      <c r="AD37" s="23"/>
      <c r="AE37" s="23"/>
      <c r="AF37" s="23"/>
      <c r="AG37" s="28"/>
      <c r="AH37" s="23"/>
      <c r="AI37" s="23"/>
      <c r="AJ37" s="23"/>
      <c r="AK37" s="28"/>
      <c r="AL37" s="23"/>
      <c r="AM37" s="23"/>
      <c r="AN37" s="23"/>
      <c r="AO37" s="28"/>
      <c r="AP37" s="23"/>
      <c r="AQ37" s="23"/>
      <c r="AR37" s="23"/>
      <c r="AS37" s="28"/>
      <c r="AT37" s="23"/>
      <c r="AU37" s="28"/>
    </row>
    <row r="38" ht="15.75" customHeight="1">
      <c r="A38" s="48"/>
      <c r="B38" s="48"/>
      <c r="D38" s="68">
        <f>sum(D7:D37)</f>
        <v>643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</row>
    <row r="39" ht="15.75" customHeight="1">
      <c r="A39" s="48"/>
      <c r="B39" s="48"/>
      <c r="D39" s="57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</row>
    <row r="40">
      <c r="A40" s="15"/>
      <c r="B40" s="15" t="s">
        <v>167</v>
      </c>
      <c r="D40" s="65" t="s">
        <v>35</v>
      </c>
      <c r="E40" s="28"/>
      <c r="F40" s="72" t="s">
        <v>168</v>
      </c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</row>
    <row r="41" ht="15.75" customHeight="1">
      <c r="A41" s="21">
        <f t="shared" ref="A41:A46" si="91">ROW(A2)-ROW($A$2)+1</f>
        <v>1</v>
      </c>
      <c r="B41" s="21" t="s">
        <v>161</v>
      </c>
      <c r="D41" s="57">
        <f>(SUMIF($B$6:$B$37, B41, $D$6:$D$37))</f>
        <v>176</v>
      </c>
      <c r="E41" s="28"/>
      <c r="F41" s="67" t="str">
        <f t="shared" ref="F41:F46" si="92">IF(COUNTIFS($B$5:$B$59,$B41,$AT$5:$AT$59,"&gt;0")&gt;=2,"YES","NO")</f>
        <v>YES</v>
      </c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</row>
    <row r="42" ht="15.75" customHeight="1">
      <c r="A42" s="21">
        <f t="shared" si="91"/>
        <v>2</v>
      </c>
      <c r="B42" s="21" t="s">
        <v>160</v>
      </c>
      <c r="D42" s="57">
        <f>(SUMIF($B$6:$B$37, B42, $D$6:$D$37)+'JH Roping'!D18)</f>
        <v>172.5</v>
      </c>
      <c r="E42" s="28"/>
      <c r="F42" s="67" t="str">
        <f t="shared" si="92"/>
        <v>YES</v>
      </c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</row>
    <row r="43" ht="15.75" customHeight="1">
      <c r="A43" s="21">
        <f t="shared" si="91"/>
        <v>3</v>
      </c>
      <c r="B43" s="21" t="s">
        <v>162</v>
      </c>
      <c r="D43" s="57">
        <f t="shared" ref="D43:D46" si="93">(SUMIF($B$6:$B$37, B43, $D$6:$D$37))</f>
        <v>110.5</v>
      </c>
      <c r="E43" s="28"/>
      <c r="F43" s="67" t="str">
        <f t="shared" si="92"/>
        <v>YES</v>
      </c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</row>
    <row r="44" ht="15.75" customHeight="1">
      <c r="A44" s="21">
        <f t="shared" si="91"/>
        <v>4</v>
      </c>
      <c r="B44" s="50" t="s">
        <v>164</v>
      </c>
      <c r="D44" s="57">
        <f t="shared" si="93"/>
        <v>105</v>
      </c>
      <c r="E44" s="28"/>
      <c r="F44" s="67" t="str">
        <f t="shared" si="92"/>
        <v>YES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</row>
    <row r="45" ht="15.75" customHeight="1">
      <c r="A45" s="21">
        <f t="shared" si="91"/>
        <v>5</v>
      </c>
      <c r="B45" s="21" t="s">
        <v>165</v>
      </c>
      <c r="D45" s="57">
        <f t="shared" si="93"/>
        <v>65</v>
      </c>
      <c r="E45" s="28"/>
      <c r="F45" s="67" t="str">
        <f t="shared" si="92"/>
        <v>YES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</row>
    <row r="46" ht="15.75" customHeight="1">
      <c r="A46" s="21">
        <f t="shared" si="91"/>
        <v>6</v>
      </c>
      <c r="B46" s="21" t="s">
        <v>163</v>
      </c>
      <c r="D46" s="57">
        <f t="shared" si="93"/>
        <v>14</v>
      </c>
      <c r="E46" s="28"/>
      <c r="F46" s="67" t="str">
        <f t="shared" si="92"/>
        <v>YES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</row>
    <row r="47" ht="15.75" customHeight="1">
      <c r="D47" s="68">
        <f>sum(D41:D46)</f>
        <v>643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</row>
    <row r="48" ht="15.75" customHeight="1">
      <c r="D48" s="57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customHeight="1">
      <c r="D49" s="57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</row>
    <row r="50" ht="15.75" customHeight="1">
      <c r="D50" s="57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</row>
    <row r="51" ht="15.75" customHeight="1">
      <c r="D51" s="57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</row>
    <row r="52" ht="15.75" customHeight="1">
      <c r="D52" s="57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D53" s="57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customHeight="1">
      <c r="D54" s="57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customHeight="1">
      <c r="D55" s="57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customHeight="1">
      <c r="D56" s="57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customHeight="1">
      <c r="D57" s="57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customHeight="1">
      <c r="D58" s="57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customHeight="1">
      <c r="D59" s="5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customHeight="1">
      <c r="D60" s="57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customHeight="1">
      <c r="D61" s="57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customHeight="1">
      <c r="D62" s="57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customHeight="1">
      <c r="D63" s="57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customHeight="1">
      <c r="D64" s="57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customHeight="1">
      <c r="D65" s="57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D66" s="57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D67" s="57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57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57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</row>
    <row r="953" ht="15.75" customHeight="1">
      <c r="D953" s="57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</row>
    <row r="954" ht="15.75" customHeight="1">
      <c r="D954" s="57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</row>
    <row r="955" ht="15.75" customHeight="1">
      <c r="D955" s="57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</row>
    <row r="956" ht="15.75" customHeight="1">
      <c r="D956" s="57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</row>
    <row r="957" ht="15.75" customHeight="1">
      <c r="D957" s="57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</row>
    <row r="958" ht="15.75" customHeight="1">
      <c r="D958" s="57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</row>
    <row r="959" ht="15.75" customHeight="1">
      <c r="D959" s="57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</row>
    <row r="960" ht="15.75" customHeight="1">
      <c r="D960" s="57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</row>
    <row r="961" ht="15.75" customHeight="1">
      <c r="D961" s="33"/>
    </row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$A$40:$BG$46">
    <sortState ref="A40:BG46">
      <sortCondition descending="1" ref="D40:D46"/>
    </sortState>
  </autoFilter>
  <mergeCells count="12">
    <mergeCell ref="Z4:AB4"/>
    <mergeCell ref="AD4:AF4"/>
    <mergeCell ref="AH4:AJ4"/>
    <mergeCell ref="AL4:AN4"/>
    <mergeCell ref="AP4:AR4"/>
    <mergeCell ref="Q1:Q2"/>
    <mergeCell ref="F4:H4"/>
    <mergeCell ref="J4:L4"/>
    <mergeCell ref="N4:P4"/>
    <mergeCell ref="Q4:Q5"/>
    <mergeCell ref="R4:T4"/>
    <mergeCell ref="V4:X4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169</v>
      </c>
      <c r="C1" s="2"/>
      <c r="D1" s="29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41"/>
      <c r="R1" s="36"/>
      <c r="S1" s="36"/>
      <c r="T1" s="36"/>
      <c r="U1" s="34"/>
      <c r="V1" s="36"/>
      <c r="W1" s="36"/>
      <c r="X1" s="36"/>
      <c r="Y1" s="36"/>
      <c r="Z1" s="36"/>
      <c r="AA1" s="36"/>
      <c r="AB1" s="36"/>
      <c r="AC1" s="22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</row>
    <row r="2">
      <c r="A2" s="4"/>
      <c r="B2" s="4"/>
      <c r="C2" s="5"/>
      <c r="D2" s="33"/>
      <c r="U2" s="34"/>
      <c r="AB2" s="34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4"/>
      <c r="B3" s="4"/>
      <c r="C3" s="5"/>
      <c r="D3" s="33"/>
      <c r="U3" s="34"/>
      <c r="AB3" s="34"/>
      <c r="AC3" s="6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>
      <c r="C4" s="22"/>
      <c r="D4" s="35"/>
      <c r="E4" s="36"/>
      <c r="F4" s="37" t="s">
        <v>1</v>
      </c>
      <c r="G4" s="38"/>
      <c r="H4" s="39"/>
      <c r="I4" s="36"/>
      <c r="J4" s="40">
        <v>45913.0</v>
      </c>
      <c r="K4" s="38"/>
      <c r="L4" s="39"/>
      <c r="M4" s="41"/>
      <c r="N4" s="40">
        <v>45941.0</v>
      </c>
      <c r="O4" s="38"/>
      <c r="P4" s="39"/>
      <c r="Q4" s="41"/>
      <c r="R4" s="40">
        <v>45976.0</v>
      </c>
      <c r="S4" s="38"/>
      <c r="T4" s="39"/>
      <c r="U4" s="34"/>
      <c r="V4" s="40">
        <v>46095.0</v>
      </c>
      <c r="W4" s="38"/>
      <c r="X4" s="39"/>
      <c r="Y4" s="34"/>
      <c r="Z4" s="40">
        <v>46096.0</v>
      </c>
      <c r="AA4" s="38"/>
      <c r="AB4" s="39"/>
      <c r="AC4" s="6"/>
      <c r="AD4" s="40">
        <v>46123.0</v>
      </c>
      <c r="AE4" s="38"/>
      <c r="AF4" s="39"/>
      <c r="AG4" s="42"/>
      <c r="AH4" s="40">
        <v>46124.0</v>
      </c>
      <c r="AI4" s="38"/>
      <c r="AJ4" s="39"/>
      <c r="AK4" s="42"/>
      <c r="AL4" s="40">
        <v>45786.0</v>
      </c>
      <c r="AM4" s="38"/>
      <c r="AN4" s="39"/>
      <c r="AO4" s="42"/>
      <c r="AP4" s="43" t="s">
        <v>34</v>
      </c>
      <c r="AQ4" s="38"/>
      <c r="AR4" s="39"/>
      <c r="AS4" s="36"/>
      <c r="AT4" s="36" t="s">
        <v>170</v>
      </c>
    </row>
    <row r="5">
      <c r="A5" s="15"/>
      <c r="B5" s="15" t="s">
        <v>171</v>
      </c>
      <c r="C5" s="22"/>
      <c r="D5" s="35"/>
      <c r="E5" s="36"/>
      <c r="F5" s="46" t="s">
        <v>36</v>
      </c>
      <c r="G5" s="46" t="s">
        <v>37</v>
      </c>
      <c r="H5" s="46" t="s">
        <v>38</v>
      </c>
      <c r="I5" s="36"/>
      <c r="J5" s="46" t="s">
        <v>36</v>
      </c>
      <c r="K5" s="46" t="s">
        <v>37</v>
      </c>
      <c r="L5" s="46" t="s">
        <v>38</v>
      </c>
      <c r="M5" s="41"/>
      <c r="N5" s="46" t="s">
        <v>36</v>
      </c>
      <c r="O5" s="46" t="s">
        <v>37</v>
      </c>
      <c r="P5" s="46" t="s">
        <v>38</v>
      </c>
      <c r="R5" s="46" t="s">
        <v>36</v>
      </c>
      <c r="S5" s="46" t="s">
        <v>37</v>
      </c>
      <c r="T5" s="46" t="s">
        <v>38</v>
      </c>
      <c r="U5" s="34"/>
      <c r="V5" s="46" t="s">
        <v>36</v>
      </c>
      <c r="W5" s="46" t="s">
        <v>37</v>
      </c>
      <c r="X5" s="46" t="s">
        <v>38</v>
      </c>
      <c r="Y5" s="34"/>
      <c r="Z5" s="46" t="s">
        <v>36</v>
      </c>
      <c r="AA5" s="46" t="s">
        <v>37</v>
      </c>
      <c r="AB5" s="46" t="s">
        <v>38</v>
      </c>
      <c r="AC5" s="6"/>
      <c r="AD5" s="46" t="s">
        <v>36</v>
      </c>
      <c r="AE5" s="46" t="s">
        <v>37</v>
      </c>
      <c r="AF5" s="46" t="s">
        <v>38</v>
      </c>
      <c r="AG5" s="47"/>
      <c r="AH5" s="46" t="s">
        <v>36</v>
      </c>
      <c r="AI5" s="46" t="s">
        <v>37</v>
      </c>
      <c r="AJ5" s="46" t="s">
        <v>38</v>
      </c>
      <c r="AK5" s="47"/>
      <c r="AL5" s="46" t="s">
        <v>36</v>
      </c>
      <c r="AM5" s="46" t="s">
        <v>37</v>
      </c>
      <c r="AN5" s="46" t="s">
        <v>38</v>
      </c>
      <c r="AO5" s="47"/>
      <c r="AP5" s="46" t="s">
        <v>36</v>
      </c>
      <c r="AQ5" s="46" t="s">
        <v>37</v>
      </c>
      <c r="AR5" s="46" t="s">
        <v>38</v>
      </c>
      <c r="AS5" s="47"/>
      <c r="AT5" s="19" t="s">
        <v>6</v>
      </c>
    </row>
    <row r="6">
      <c r="A6" s="48"/>
      <c r="B6" s="48"/>
      <c r="C6" s="22"/>
      <c r="D6" s="35"/>
      <c r="E6" s="36"/>
      <c r="F6" s="46"/>
      <c r="G6" s="46"/>
      <c r="H6" s="46"/>
      <c r="I6" s="36"/>
      <c r="J6" s="46"/>
      <c r="K6" s="46"/>
      <c r="L6" s="46"/>
      <c r="M6" s="41"/>
      <c r="N6" s="46"/>
      <c r="O6" s="46"/>
      <c r="P6" s="46"/>
      <c r="Q6" s="41"/>
      <c r="R6" s="46"/>
      <c r="S6" s="46"/>
      <c r="T6" s="46"/>
      <c r="U6" s="34"/>
      <c r="V6" s="46"/>
      <c r="W6" s="46"/>
      <c r="X6" s="46"/>
      <c r="Y6" s="34"/>
      <c r="Z6" s="46"/>
      <c r="AA6" s="46"/>
      <c r="AB6" s="46"/>
      <c r="AC6" s="6"/>
      <c r="AD6" s="46"/>
      <c r="AE6" s="46"/>
      <c r="AF6" s="46"/>
      <c r="AG6" s="47"/>
      <c r="AH6" s="46"/>
      <c r="AI6" s="46"/>
      <c r="AJ6" s="46"/>
      <c r="AK6" s="47"/>
      <c r="AL6" s="46"/>
      <c r="AM6" s="46"/>
      <c r="AN6" s="46"/>
      <c r="AO6" s="47"/>
      <c r="AP6" s="46"/>
      <c r="AQ6" s="46"/>
      <c r="AR6" s="46"/>
      <c r="AS6" s="47"/>
      <c r="AT6" s="19"/>
    </row>
    <row r="7">
      <c r="A7" s="50">
        <v>1.0</v>
      </c>
      <c r="B7" s="50" t="s">
        <v>137</v>
      </c>
      <c r="C7" s="22"/>
      <c r="D7" s="35">
        <f t="shared" ref="D7:D10" si="1">G7+K7+O7+S7+W7+AA7+AE7+AI7+AM7+AQ7</f>
        <v>40</v>
      </c>
      <c r="E7" s="36"/>
      <c r="F7" s="23"/>
      <c r="G7" s="23"/>
      <c r="H7" s="23"/>
      <c r="I7" s="36"/>
      <c r="J7" s="23">
        <v>11.25</v>
      </c>
      <c r="K7" s="23">
        <f t="shared" ref="K7:K9" si="2">IF(OR(J7="NT", J7="TIME"), 0, IF(_xlfn.RANK.EQ(J7, $J$7:$J$12, 1)&lt;=10, 11 - _xlfn.RANK.EQ(J7, $J$7:$J$12, 1), 0))</f>
        <v>10</v>
      </c>
      <c r="L7" s="23">
        <f t="shared" ref="L7:L9" si="3">IF(OR(J7="TO", J7="TIME"), 0, IF(J7&lt;&gt;"", 1, ""))</f>
        <v>1</v>
      </c>
      <c r="M7" s="36"/>
      <c r="N7" s="23">
        <v>16.5</v>
      </c>
      <c r="O7" s="23">
        <f t="shared" ref="O7:O9" si="4">IF(OR(N7="NT", N7="TIME"), 0, IF(_xlfn.RANK.EQ(N7, $N$7:$N$12, 1)&lt;=10, 11 - _xlfn.RANK.EQ(N7, $N$7:$N$12, 1), 0))</f>
        <v>10</v>
      </c>
      <c r="P7" s="23">
        <f t="shared" ref="P7:P9" si="5">IF(OR(N7="TO", N7="TIME"), 0, IF(N7&lt;&gt;"", 1, ""))</f>
        <v>1</v>
      </c>
      <c r="Q7" s="36"/>
      <c r="R7" s="23" t="s">
        <v>53</v>
      </c>
      <c r="S7" s="23">
        <f t="shared" ref="S7:S9" si="6">IF(OR(R7="NT", R7="TIME"), 0, IF(_xlfn.RANK.EQ(R7, $R$7:$R$12, 1)&lt;=10, 11 - _xlfn.RANK.EQ(R7, $R$7:$R$12, 1), 0))</f>
        <v>0</v>
      </c>
      <c r="T7" s="23">
        <f t="shared" ref="T7:T9" si="7">IF(OR(R7="TO", R7="TIME"), 0, IF(R7&lt;&gt;"", 1, ""))</f>
        <v>1</v>
      </c>
      <c r="U7" s="36"/>
      <c r="V7" s="23">
        <v>10.19</v>
      </c>
      <c r="W7" s="23">
        <f t="shared" ref="W7:W9" si="8">IF(OR(V7="NT", V7="TIME"), 0, IF(_xlfn.RANK.EQ(V7, $V$7:$V$12, 1)&lt;=10, 11 - _xlfn.RANK.EQ(V7, $V$7:$V$12, 1), 0))</f>
        <v>10</v>
      </c>
      <c r="X7" s="23">
        <f t="shared" ref="X7:X9" si="9">IF(OR(V7="TO", V7="TIME"), 0, IF(V7&lt;&gt;"", 1, ""))</f>
        <v>1</v>
      </c>
      <c r="Y7" s="36"/>
      <c r="Z7" s="23" t="s">
        <v>53</v>
      </c>
      <c r="AA7" s="23">
        <f t="shared" ref="AA7:AA9" si="10">IF(OR(Z7="NT", Z7="TIME"), 0, IF(_xlfn.RANK.EQ(Z7, $Z$7:$Z$12, 1)&lt;=10, 11 - _xlfn.RANK.EQ(Z7, $Z$7:$Z$12, 1), 0))</f>
        <v>0</v>
      </c>
      <c r="AB7" s="23">
        <f t="shared" ref="AB7:AB9" si="11">IF(OR(Z7="TO", Z7="TIME"), 0, IF(Z7&lt;&gt;"", 1, ""))</f>
        <v>1</v>
      </c>
      <c r="AC7" s="6"/>
      <c r="AD7" s="23" t="s">
        <v>53</v>
      </c>
      <c r="AE7" s="23">
        <f t="shared" ref="AE7:AE10" si="12">IF(OR(AD7="NT", AD7="TIME"), 0, IF(_xlfn.RANK.EQ(AD7, $AD$7:$AD$12, 1)&lt;=10, 11 - _xlfn.RANK.EQ(AD7, $AD$7:$AD$12, 1), 0))</f>
        <v>0</v>
      </c>
      <c r="AF7" s="23">
        <f t="shared" ref="AF7:AF10" si="13">IF(OR(AD7="TO", AD7="TIME"), 0, IF(AD7&lt;&gt;"", 1, ""))</f>
        <v>1</v>
      </c>
      <c r="AG7" s="36"/>
      <c r="AH7" s="23">
        <v>20.47</v>
      </c>
      <c r="AI7" s="23">
        <f t="shared" ref="AI7:AI10" si="14">IF(OR(AH7="NT", AH7="TIME"), 0, IF(_xlfn.RANK.EQ(AH7, $AH$7:$AH$12, 1)&lt;=10, 11 - _xlfn.RANK.EQ(AH7, $AH$7:$AH$12, 1), 0))</f>
        <v>10</v>
      </c>
      <c r="AJ7" s="23">
        <f t="shared" ref="AJ7:AJ10" si="15">IF(OR(AH7="TO", AH7="TIME"), 0, IF(AH7&lt;&gt;"", 1, ""))</f>
        <v>1</v>
      </c>
      <c r="AK7" s="36"/>
      <c r="AL7" s="23" t="s">
        <v>53</v>
      </c>
      <c r="AM7" s="23">
        <f t="shared" ref="AM7:AM10" si="16">IF(OR(AL7="NT", AL7="TIME"), 0, IF(_xlfn.RANK.EQ(AL7, $AL$7:$AL$12, 1)&lt;=10, 11 - _xlfn.RANK.EQ(AL7, $AL$7:$AL$12, 1), 0))</f>
        <v>0</v>
      </c>
      <c r="AN7" s="23">
        <f t="shared" ref="AN7:AN10" si="17">IF(OR(AL7="TO", AL7="TIME"), 0, IF(AL7&lt;&gt;"", 1, ""))</f>
        <v>1</v>
      </c>
      <c r="AO7" s="36"/>
      <c r="AP7" s="23" t="s">
        <v>52</v>
      </c>
      <c r="AQ7" s="23">
        <f t="shared" ref="AQ7:AQ9" si="18">IF(OR(AP7="NT", AP7="TIME"), 0, IF(_xlfn.RANK.EQ(AP7, $AP$7:$AP$12, 1)&lt;=10, 11 - _xlfn.RANK.EQ(AP7, $AP$7:$AP$12, 1), 0))</f>
        <v>0</v>
      </c>
      <c r="AR7" s="23">
        <f t="shared" ref="AR7:AR9" si="19">IF(OR(AP7="TO", AP7="TIME"), 0, IF(AP7&lt;&gt;"", 1, ""))</f>
        <v>0</v>
      </c>
      <c r="AS7" s="36"/>
      <c r="AT7" s="23">
        <f t="shared" ref="AT7:AT10" si="20">AR7+AN7+AJ7+AF7+AB7+X7+T7+P7+L7+H7</f>
        <v>8</v>
      </c>
    </row>
    <row r="8">
      <c r="A8" s="50">
        <v>2.0</v>
      </c>
      <c r="B8" s="21" t="s">
        <v>172</v>
      </c>
      <c r="C8" s="22"/>
      <c r="D8" s="35">
        <f t="shared" si="1"/>
        <v>19</v>
      </c>
      <c r="E8" s="36"/>
      <c r="F8" s="23"/>
      <c r="G8" s="23"/>
      <c r="H8" s="23"/>
      <c r="I8" s="36"/>
      <c r="J8" s="23" t="s">
        <v>53</v>
      </c>
      <c r="K8" s="23">
        <f t="shared" si="2"/>
        <v>0</v>
      </c>
      <c r="L8" s="23">
        <f t="shared" si="3"/>
        <v>1</v>
      </c>
      <c r="M8" s="36"/>
      <c r="N8" s="23" t="s">
        <v>53</v>
      </c>
      <c r="O8" s="23">
        <f t="shared" si="4"/>
        <v>0</v>
      </c>
      <c r="P8" s="23">
        <f t="shared" si="5"/>
        <v>1</v>
      </c>
      <c r="Q8" s="36"/>
      <c r="R8" s="23" t="s">
        <v>53</v>
      </c>
      <c r="S8" s="23">
        <f t="shared" si="6"/>
        <v>0</v>
      </c>
      <c r="T8" s="23">
        <f t="shared" si="7"/>
        <v>1</v>
      </c>
      <c r="U8" s="36"/>
      <c r="V8" s="23">
        <v>12.38</v>
      </c>
      <c r="W8" s="23">
        <f t="shared" si="8"/>
        <v>9</v>
      </c>
      <c r="X8" s="23">
        <f t="shared" si="9"/>
        <v>1</v>
      </c>
      <c r="Y8" s="36"/>
      <c r="Z8" s="23" t="s">
        <v>53</v>
      </c>
      <c r="AA8" s="23">
        <f t="shared" si="10"/>
        <v>0</v>
      </c>
      <c r="AB8" s="23">
        <f t="shared" si="11"/>
        <v>1</v>
      </c>
      <c r="AC8" s="6"/>
      <c r="AD8" s="23" t="s">
        <v>52</v>
      </c>
      <c r="AE8" s="23">
        <f t="shared" si="12"/>
        <v>0</v>
      </c>
      <c r="AF8" s="23">
        <f t="shared" si="13"/>
        <v>0</v>
      </c>
      <c r="AG8" s="36"/>
      <c r="AH8" s="23" t="s">
        <v>52</v>
      </c>
      <c r="AI8" s="23">
        <f t="shared" si="14"/>
        <v>0</v>
      </c>
      <c r="AJ8" s="23">
        <f t="shared" si="15"/>
        <v>0</v>
      </c>
      <c r="AK8" s="36"/>
      <c r="AL8" s="23">
        <v>14.78</v>
      </c>
      <c r="AM8" s="23">
        <f t="shared" si="16"/>
        <v>10</v>
      </c>
      <c r="AN8" s="23">
        <f t="shared" si="17"/>
        <v>1</v>
      </c>
      <c r="AO8" s="36"/>
      <c r="AP8" s="23" t="s">
        <v>52</v>
      </c>
      <c r="AQ8" s="23">
        <f t="shared" si="18"/>
        <v>0</v>
      </c>
      <c r="AR8" s="23">
        <f t="shared" si="19"/>
        <v>0</v>
      </c>
      <c r="AS8" s="36"/>
      <c r="AT8" s="23">
        <f t="shared" si="20"/>
        <v>6</v>
      </c>
    </row>
    <row r="9">
      <c r="A9" s="50">
        <v>3.0</v>
      </c>
      <c r="B9" s="21" t="s">
        <v>138</v>
      </c>
      <c r="C9" s="22"/>
      <c r="D9" s="35">
        <f t="shared" si="1"/>
        <v>0</v>
      </c>
      <c r="E9" s="36"/>
      <c r="F9" s="23" t="s">
        <v>53</v>
      </c>
      <c r="G9" s="23">
        <f>IF(OR(F9="NT", F9="TIME"), 0, IF(_xlfn.RANK.EQ(F9, $F$7:$F$12, 1)&lt;=10, 11 - _xlfn.RANK.EQ(F9, $F$7:$F$12, 1), 0))</f>
        <v>0</v>
      </c>
      <c r="H9" s="23">
        <f>IF(OR(F9="TO", F9="TIME"), 0, IF(F9&lt;&gt;"", 1, ""))</f>
        <v>1</v>
      </c>
      <c r="I9" s="36"/>
      <c r="J9" s="23" t="s">
        <v>52</v>
      </c>
      <c r="K9" s="23">
        <f t="shared" si="2"/>
        <v>0</v>
      </c>
      <c r="L9" s="23">
        <f t="shared" si="3"/>
        <v>0</v>
      </c>
      <c r="M9" s="36"/>
      <c r="N9" s="23" t="s">
        <v>53</v>
      </c>
      <c r="O9" s="23">
        <f t="shared" si="4"/>
        <v>0</v>
      </c>
      <c r="P9" s="23">
        <f t="shared" si="5"/>
        <v>1</v>
      </c>
      <c r="Q9" s="36"/>
      <c r="R9" s="23" t="s">
        <v>53</v>
      </c>
      <c r="S9" s="23">
        <f t="shared" si="6"/>
        <v>0</v>
      </c>
      <c r="T9" s="23">
        <f t="shared" si="7"/>
        <v>1</v>
      </c>
      <c r="U9" s="36"/>
      <c r="V9" s="23" t="s">
        <v>52</v>
      </c>
      <c r="W9" s="23">
        <f t="shared" si="8"/>
        <v>0</v>
      </c>
      <c r="X9" s="23">
        <f t="shared" si="9"/>
        <v>0</v>
      </c>
      <c r="Y9" s="36"/>
      <c r="Z9" s="23" t="s">
        <v>52</v>
      </c>
      <c r="AA9" s="23">
        <f t="shared" si="10"/>
        <v>0</v>
      </c>
      <c r="AB9" s="23">
        <f t="shared" si="11"/>
        <v>0</v>
      </c>
      <c r="AC9" s="6"/>
      <c r="AD9" s="23" t="s">
        <v>52</v>
      </c>
      <c r="AE9" s="23">
        <f t="shared" si="12"/>
        <v>0</v>
      </c>
      <c r="AF9" s="23">
        <f t="shared" si="13"/>
        <v>0</v>
      </c>
      <c r="AG9" s="36"/>
      <c r="AH9" s="23" t="s">
        <v>52</v>
      </c>
      <c r="AI9" s="23">
        <f t="shared" si="14"/>
        <v>0</v>
      </c>
      <c r="AJ9" s="23">
        <f t="shared" si="15"/>
        <v>0</v>
      </c>
      <c r="AK9" s="36"/>
      <c r="AL9" s="23" t="s">
        <v>52</v>
      </c>
      <c r="AM9" s="23">
        <f t="shared" si="16"/>
        <v>0</v>
      </c>
      <c r="AN9" s="23">
        <f t="shared" si="17"/>
        <v>0</v>
      </c>
      <c r="AO9" s="36"/>
      <c r="AP9" s="23" t="s">
        <v>52</v>
      </c>
      <c r="AQ9" s="23">
        <f t="shared" si="18"/>
        <v>0</v>
      </c>
      <c r="AR9" s="23">
        <f t="shared" si="19"/>
        <v>0</v>
      </c>
      <c r="AS9" s="36"/>
      <c r="AT9" s="23">
        <f t="shared" si="20"/>
        <v>3</v>
      </c>
    </row>
    <row r="10">
      <c r="A10" s="50">
        <v>4.0</v>
      </c>
      <c r="B10" s="50" t="s">
        <v>137</v>
      </c>
      <c r="C10" s="22"/>
      <c r="D10" s="35">
        <f t="shared" si="1"/>
        <v>0</v>
      </c>
      <c r="E10" s="36"/>
      <c r="F10" s="23"/>
      <c r="G10" s="23"/>
      <c r="H10" s="23"/>
      <c r="I10" s="36"/>
      <c r="J10" s="23"/>
      <c r="K10" s="23"/>
      <c r="L10" s="23"/>
      <c r="M10" s="36"/>
      <c r="N10" s="23"/>
      <c r="O10" s="23"/>
      <c r="P10" s="23"/>
      <c r="Q10" s="36"/>
      <c r="R10" s="23"/>
      <c r="S10" s="23"/>
      <c r="T10" s="23"/>
      <c r="U10" s="36"/>
      <c r="V10" s="23"/>
      <c r="W10" s="23"/>
      <c r="X10" s="23"/>
      <c r="Y10" s="36"/>
      <c r="Z10" s="23"/>
      <c r="AA10" s="23"/>
      <c r="AB10" s="23"/>
      <c r="AC10" s="6"/>
      <c r="AD10" s="23" t="s">
        <v>53</v>
      </c>
      <c r="AE10" s="23">
        <f t="shared" si="12"/>
        <v>0</v>
      </c>
      <c r="AF10" s="23">
        <f t="shared" si="13"/>
        <v>1</v>
      </c>
      <c r="AG10" s="36"/>
      <c r="AH10" s="23" t="s">
        <v>53</v>
      </c>
      <c r="AI10" s="23">
        <f t="shared" si="14"/>
        <v>0</v>
      </c>
      <c r="AJ10" s="23">
        <f t="shared" si="15"/>
        <v>1</v>
      </c>
      <c r="AK10" s="36"/>
      <c r="AL10" s="23" t="s">
        <v>53</v>
      </c>
      <c r="AM10" s="23">
        <f t="shared" si="16"/>
        <v>0</v>
      </c>
      <c r="AN10" s="23">
        <f t="shared" si="17"/>
        <v>1</v>
      </c>
      <c r="AO10" s="36"/>
      <c r="AP10" s="23"/>
      <c r="AQ10" s="23"/>
      <c r="AR10" s="23"/>
      <c r="AS10" s="36"/>
      <c r="AT10" s="23">
        <f t="shared" si="20"/>
        <v>3</v>
      </c>
    </row>
    <row r="11">
      <c r="A11" s="50"/>
      <c r="B11" s="50"/>
      <c r="C11" s="22"/>
      <c r="D11" s="35"/>
      <c r="E11" s="36"/>
      <c r="F11" s="23"/>
      <c r="G11" s="23"/>
      <c r="H11" s="23"/>
      <c r="I11" s="36"/>
      <c r="J11" s="23"/>
      <c r="K11" s="23"/>
      <c r="L11" s="23"/>
      <c r="M11" s="36"/>
      <c r="N11" s="23"/>
      <c r="O11" s="23"/>
      <c r="P11" s="23"/>
      <c r="Q11" s="36"/>
      <c r="R11" s="23"/>
      <c r="S11" s="23"/>
      <c r="T11" s="23"/>
      <c r="U11" s="36"/>
      <c r="V11" s="23"/>
      <c r="W11" s="23"/>
      <c r="X11" s="23"/>
      <c r="Y11" s="36"/>
      <c r="Z11" s="23"/>
      <c r="AA11" s="23"/>
      <c r="AB11" s="23"/>
      <c r="AC11" s="6"/>
      <c r="AD11" s="23"/>
      <c r="AE11" s="23"/>
      <c r="AF11" s="23"/>
      <c r="AG11" s="36"/>
      <c r="AH11" s="23"/>
      <c r="AI11" s="23"/>
      <c r="AJ11" s="23"/>
      <c r="AK11" s="36"/>
      <c r="AL11" s="23"/>
      <c r="AM11" s="23"/>
      <c r="AN11" s="23"/>
      <c r="AO11" s="36"/>
      <c r="AP11" s="23"/>
      <c r="AQ11" s="23"/>
      <c r="AR11" s="23"/>
      <c r="AS11" s="36"/>
      <c r="AT11" s="23"/>
    </row>
    <row r="12">
      <c r="A12" s="21"/>
      <c r="B12" s="21"/>
      <c r="C12" s="22"/>
      <c r="D12" s="35"/>
      <c r="E12" s="36"/>
      <c r="F12" s="23"/>
      <c r="G12" s="23"/>
      <c r="H12" s="23"/>
      <c r="I12" s="36"/>
      <c r="J12" s="23"/>
      <c r="K12" s="23"/>
      <c r="L12" s="23"/>
      <c r="M12" s="36"/>
      <c r="N12" s="23"/>
      <c r="O12" s="23"/>
      <c r="P12" s="23"/>
      <c r="Q12" s="36"/>
      <c r="R12" s="23"/>
      <c r="S12" s="23"/>
      <c r="T12" s="23"/>
      <c r="U12" s="36"/>
      <c r="V12" s="23"/>
      <c r="W12" s="23"/>
      <c r="X12" s="23"/>
      <c r="Y12" s="36"/>
      <c r="Z12" s="23"/>
      <c r="AA12" s="23"/>
      <c r="AB12" s="23"/>
      <c r="AC12" s="6"/>
      <c r="AD12" s="23"/>
      <c r="AE12" s="23"/>
      <c r="AF12" s="23"/>
      <c r="AG12" s="36"/>
      <c r="AH12" s="23"/>
      <c r="AI12" s="23"/>
      <c r="AJ12" s="23"/>
      <c r="AK12" s="36"/>
      <c r="AL12" s="23"/>
      <c r="AM12" s="23"/>
      <c r="AN12" s="23"/>
      <c r="AO12" s="36"/>
      <c r="AP12" s="23"/>
      <c r="AQ12" s="23"/>
      <c r="AR12" s="23"/>
      <c r="AS12" s="36"/>
      <c r="AT12" s="23"/>
    </row>
    <row r="13">
      <c r="A13" s="4"/>
      <c r="B13" s="4"/>
      <c r="C13" s="6"/>
      <c r="D13" s="53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6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</row>
    <row r="14">
      <c r="A14" s="15"/>
      <c r="B14" s="15" t="s">
        <v>173</v>
      </c>
      <c r="C14" s="6"/>
      <c r="D14" s="53"/>
      <c r="E14" s="7"/>
      <c r="F14" s="43"/>
      <c r="G14" s="38"/>
      <c r="H14" s="39"/>
      <c r="I14" s="36"/>
      <c r="J14" s="40"/>
      <c r="K14" s="38"/>
      <c r="L14" s="39"/>
      <c r="M14" s="41"/>
      <c r="N14" s="40"/>
      <c r="O14" s="38"/>
      <c r="P14" s="39"/>
      <c r="Q14" s="41"/>
      <c r="R14" s="40"/>
      <c r="S14" s="38"/>
      <c r="T14" s="39"/>
      <c r="U14" s="34"/>
      <c r="V14" s="40"/>
      <c r="W14" s="38"/>
      <c r="X14" s="39"/>
      <c r="Y14" s="34"/>
      <c r="Z14" s="40"/>
      <c r="AA14" s="38"/>
      <c r="AB14" s="39"/>
      <c r="AC14" s="6"/>
      <c r="AD14" s="40"/>
      <c r="AE14" s="38"/>
      <c r="AF14" s="39"/>
      <c r="AG14" s="42"/>
      <c r="AH14" s="40"/>
      <c r="AI14" s="38"/>
      <c r="AJ14" s="39"/>
      <c r="AK14" s="42"/>
      <c r="AL14" s="40"/>
      <c r="AM14" s="38"/>
      <c r="AN14" s="39"/>
      <c r="AO14" s="42"/>
      <c r="AP14" s="43"/>
      <c r="AQ14" s="38"/>
      <c r="AR14" s="39"/>
      <c r="AS14" s="42"/>
      <c r="AT14" s="14"/>
    </row>
    <row r="15">
      <c r="A15" s="20">
        <v>1.0</v>
      </c>
      <c r="B15" s="21" t="s">
        <v>138</v>
      </c>
      <c r="C15" s="22"/>
      <c r="D15" s="35">
        <f t="shared" ref="D15:D18" si="21">G15+K15+O15+S15+W15+AA15+AE15+AI15+AM15+AQ15</f>
        <v>20</v>
      </c>
      <c r="E15" s="36"/>
      <c r="F15" s="23"/>
      <c r="G15" s="23"/>
      <c r="H15" s="23"/>
      <c r="I15" s="36"/>
      <c r="J15" s="23" t="s">
        <v>53</v>
      </c>
      <c r="K15" s="23">
        <f t="shared" ref="K15:K16" si="22">IF(OR(J15="NT", J15="TIME"), 0, IF(_xlfn.RANK.EQ(J15, $J$7:$J$12, 1)&lt;=10, 11 - _xlfn.RANK.EQ(J15, $J$7:$J$12, 1), 0))</f>
        <v>0</v>
      </c>
      <c r="L15" s="23">
        <f t="shared" ref="L15:L17" si="23">IF(OR(J15="TO", J15="TIME"), 0, IF(J15&lt;&gt;"", 1, ""))</f>
        <v>1</v>
      </c>
      <c r="M15" s="36"/>
      <c r="N15" s="23">
        <v>16.5</v>
      </c>
      <c r="O15" s="23">
        <f t="shared" ref="O15:O17" si="24">IF(OR(N15="NT", N15="TIME"), 0, IF(_xlfn.RANK.EQ(N15, $N$15:$N$20, 1)&lt;=10, 11 - _xlfn.RANK.EQ(N15, $N$15:$N$20, 1), 0))</f>
        <v>10</v>
      </c>
      <c r="P15" s="23">
        <f t="shared" ref="P15:P17" si="25">IF(OR(N15="TO", N15="TIME"), 0, IF(N15&lt;&gt;"", 1, ""))</f>
        <v>1</v>
      </c>
      <c r="Q15" s="36"/>
      <c r="R15" s="23" t="s">
        <v>53</v>
      </c>
      <c r="S15" s="23">
        <f t="shared" ref="S15:S17" si="26">IF(OR(R15="NT", R15="TIME"), 0, IF(_xlfn.RANK.EQ(R15, $R$15:$R$20, 1)&lt;=10, 11 - _xlfn.RANK.EQ(R15, $R$15:$R$20, 1), 0))</f>
        <v>0</v>
      </c>
      <c r="T15" s="23">
        <f t="shared" ref="T15:T17" si="27">IF(OR(R15="TO", R15="TIME"), 0, IF(R15&lt;&gt;"", 1, ""))</f>
        <v>1</v>
      </c>
      <c r="U15" s="36"/>
      <c r="V15" s="23" t="s">
        <v>53</v>
      </c>
      <c r="W15" s="23">
        <f t="shared" ref="W15:W18" si="28">IF(OR(V15="NT", V15="TIME"), 0, IF(_xlfn.RANK.EQ(V15, $V$15:$V$20, 1)&lt;=10, 11 - _xlfn.RANK.EQ(V15, $V$15:$V$20, 1), 0))</f>
        <v>0</v>
      </c>
      <c r="X15" s="23">
        <f t="shared" ref="X15:X18" si="29">IF(OR(V15="TO", V15="TIME"), 0, IF(V15&lt;&gt;"", 1, ""))</f>
        <v>1</v>
      </c>
      <c r="Y15" s="36"/>
      <c r="Z15" s="23" t="s">
        <v>53</v>
      </c>
      <c r="AA15" s="23">
        <f t="shared" ref="AA15:AA18" si="30">IF(OR(Z15="NT", Z15="TIME"), 0, IF(_xlfn.RANK.EQ(Z15, $Z$15:$Z$20, 1)&lt;=10, 11 - _xlfn.RANK.EQ(Z15, $Z$15:$Z$20, 1), 0))</f>
        <v>0</v>
      </c>
      <c r="AB15" s="23">
        <f t="shared" ref="AB15:AB18" si="31">IF(OR(Z15="TO", Z15="TIME"), 0, IF(Z15&lt;&gt;"", 1, ""))</f>
        <v>1</v>
      </c>
      <c r="AC15" s="6"/>
      <c r="AD15" s="23" t="s">
        <v>53</v>
      </c>
      <c r="AE15" s="23">
        <f t="shared" ref="AE15:AE18" si="32">IF(OR(AD15="NT", AD15="TIME"), 0, IF(_xlfn.RANK.EQ(AD15, $AD$15:$AD$20, 1)&lt;=10, 11 - _xlfn.RANK.EQ(AD15, $AD$15:$AD$20, 1), 0))</f>
        <v>0</v>
      </c>
      <c r="AF15" s="23">
        <f t="shared" ref="AF15:AF18" si="33">IF(OR(AD15="TO", AD15="TIME"), 0, IF(AD15&lt;&gt;"", 1, ""))</f>
        <v>1</v>
      </c>
      <c r="AG15" s="36"/>
      <c r="AH15" s="23">
        <v>20.47</v>
      </c>
      <c r="AI15" s="23">
        <f t="shared" ref="AI15:AI18" si="34">IF(OR(AH15="NT", AH15="TIME"), 0, IF(_xlfn.RANK.EQ(AH15, $AH$15:$AH$20, 1)&lt;=10, 11 - _xlfn.RANK.EQ(AH15, $AH$15:$AH$20, 1), 0))</f>
        <v>10</v>
      </c>
      <c r="AJ15" s="23">
        <f t="shared" ref="AJ15:AJ18" si="35">IF(OR(AH15="TO", AH15="TIME"), 0, IF(AH15&lt;&gt;"", 1, ""))</f>
        <v>1</v>
      </c>
      <c r="AK15" s="36"/>
      <c r="AL15" s="23" t="s">
        <v>53</v>
      </c>
      <c r="AM15" s="23">
        <f t="shared" ref="AM15:AM18" si="36">IF(OR(AL15="NT", AL15="TIME"), 0, IF(_xlfn.RANK.EQ(AL15, $AL$15:$AL$20, 1)&lt;=10, 11 - _xlfn.RANK.EQ(AL15, $AL$15:$AL$20, 1), 0))</f>
        <v>0</v>
      </c>
      <c r="AN15" s="23">
        <f t="shared" ref="AN15:AN18" si="37">IF(OR(AL15="TO", AL15="TIME"), 0, IF(AL15&lt;&gt;"", 1, ""))</f>
        <v>1</v>
      </c>
      <c r="AO15" s="36"/>
      <c r="AP15" s="23" t="s">
        <v>52</v>
      </c>
      <c r="AQ15" s="23">
        <f t="shared" ref="AQ15:AQ18" si="38">IF(OR(AP15="NT", AP15="TIME"), 0, IF(_xlfn.RANK.EQ(AP15, $AP$15:$AP$20, 1)&lt;=10, 11 - _xlfn.RANK.EQ(AP15, $AP$15:$AP$20, 1), 0))</f>
        <v>0</v>
      </c>
      <c r="AR15" s="23">
        <f t="shared" ref="AR15:AR18" si="39">IF(OR(AP15="TO", AP15="TIME"), 0, IF(AP15&lt;&gt;"", 1, ""))</f>
        <v>0</v>
      </c>
      <c r="AS15" s="36"/>
      <c r="AT15" s="23">
        <f t="shared" ref="AT15:AT18" si="40">AR15+AN15+AJ15+AF15+AB15+X15+T15+P15+L15+H15</f>
        <v>8</v>
      </c>
    </row>
    <row r="16">
      <c r="A16" s="21">
        <v>2.0</v>
      </c>
      <c r="B16" s="21" t="s">
        <v>172</v>
      </c>
      <c r="C16" s="22"/>
      <c r="D16" s="35">
        <f t="shared" si="21"/>
        <v>20</v>
      </c>
      <c r="E16" s="36"/>
      <c r="F16" s="23"/>
      <c r="G16" s="23"/>
      <c r="H16" s="23"/>
      <c r="I16" s="36"/>
      <c r="J16" s="23">
        <v>11.25</v>
      </c>
      <c r="K16" s="23">
        <f t="shared" si="22"/>
        <v>10</v>
      </c>
      <c r="L16" s="23">
        <f t="shared" si="23"/>
        <v>1</v>
      </c>
      <c r="M16" s="36"/>
      <c r="N16" s="23" t="s">
        <v>53</v>
      </c>
      <c r="O16" s="23">
        <f t="shared" si="24"/>
        <v>0</v>
      </c>
      <c r="P16" s="23">
        <f t="shared" si="25"/>
        <v>1</v>
      </c>
      <c r="Q16" s="36"/>
      <c r="R16" s="23" t="s">
        <v>53</v>
      </c>
      <c r="S16" s="23">
        <f t="shared" si="26"/>
        <v>0</v>
      </c>
      <c r="T16" s="23">
        <f t="shared" si="27"/>
        <v>1</v>
      </c>
      <c r="U16" s="36"/>
      <c r="V16" s="23" t="s">
        <v>52</v>
      </c>
      <c r="W16" s="23">
        <f t="shared" si="28"/>
        <v>0</v>
      </c>
      <c r="X16" s="23">
        <f t="shared" si="29"/>
        <v>0</v>
      </c>
      <c r="Y16" s="36"/>
      <c r="Z16" s="23" t="s">
        <v>52</v>
      </c>
      <c r="AA16" s="23">
        <f t="shared" si="30"/>
        <v>0</v>
      </c>
      <c r="AB16" s="23">
        <f t="shared" si="31"/>
        <v>0</v>
      </c>
      <c r="AC16" s="6"/>
      <c r="AD16" s="23" t="s">
        <v>53</v>
      </c>
      <c r="AE16" s="23">
        <f t="shared" si="32"/>
        <v>0</v>
      </c>
      <c r="AF16" s="23">
        <f t="shared" si="33"/>
        <v>1</v>
      </c>
      <c r="AG16" s="36"/>
      <c r="AH16" s="23" t="s">
        <v>53</v>
      </c>
      <c r="AI16" s="23">
        <f t="shared" si="34"/>
        <v>0</v>
      </c>
      <c r="AJ16" s="23">
        <f t="shared" si="35"/>
        <v>1</v>
      </c>
      <c r="AK16" s="36"/>
      <c r="AL16" s="23">
        <v>10.79</v>
      </c>
      <c r="AM16" s="23">
        <f t="shared" si="36"/>
        <v>10</v>
      </c>
      <c r="AN16" s="23">
        <f t="shared" si="37"/>
        <v>1</v>
      </c>
      <c r="AO16" s="36"/>
      <c r="AP16" s="23" t="s">
        <v>52</v>
      </c>
      <c r="AQ16" s="23">
        <f t="shared" si="38"/>
        <v>0</v>
      </c>
      <c r="AR16" s="23">
        <f t="shared" si="39"/>
        <v>0</v>
      </c>
      <c r="AS16" s="36"/>
      <c r="AT16" s="23">
        <f t="shared" si="40"/>
        <v>6</v>
      </c>
    </row>
    <row r="17" ht="15.75" customHeight="1">
      <c r="A17" s="20">
        <v>3.0</v>
      </c>
      <c r="B17" s="21" t="s">
        <v>137</v>
      </c>
      <c r="C17" s="22"/>
      <c r="D17" s="35">
        <f t="shared" si="21"/>
        <v>0</v>
      </c>
      <c r="E17" s="36"/>
      <c r="F17" s="23" t="s">
        <v>53</v>
      </c>
      <c r="G17" s="23">
        <f>IF(F17="NT", 0, IF(_xlfn.RANK.EQ(F17, $F$15:$F$20, 1)&lt;=10, 11 - _xlfn.RANK.EQ(F17, $F$15:$F$20, 1), 0))</f>
        <v>0</v>
      </c>
      <c r="H17" s="23">
        <f>IF(F17="TO", 0, IF(F17&lt;&gt;"", 1, ""))</f>
        <v>1</v>
      </c>
      <c r="I17" s="36"/>
      <c r="J17" s="23" t="s">
        <v>52</v>
      </c>
      <c r="K17" s="23">
        <f>IF(OR(J17="NT", J17="TIME"), 0, IF(_xlfn.RANK.EQ(J17, $J$15:$J$20, 1)&lt;=10, 11 - _xlfn.RANK.EQ(J17, $J$15:$J$20, 1), 0))</f>
        <v>0</v>
      </c>
      <c r="L17" s="23">
        <f t="shared" si="23"/>
        <v>0</v>
      </c>
      <c r="M17" s="36"/>
      <c r="N17" s="23" t="s">
        <v>52</v>
      </c>
      <c r="O17" s="23">
        <f t="shared" si="24"/>
        <v>0</v>
      </c>
      <c r="P17" s="23">
        <f t="shared" si="25"/>
        <v>0</v>
      </c>
      <c r="Q17" s="36"/>
      <c r="R17" s="23" t="s">
        <v>53</v>
      </c>
      <c r="S17" s="23">
        <f t="shared" si="26"/>
        <v>0</v>
      </c>
      <c r="T17" s="23">
        <f t="shared" si="27"/>
        <v>1</v>
      </c>
      <c r="U17" s="36"/>
      <c r="V17" s="23" t="s">
        <v>52</v>
      </c>
      <c r="W17" s="23">
        <f t="shared" si="28"/>
        <v>0</v>
      </c>
      <c r="X17" s="23">
        <f t="shared" si="29"/>
        <v>0</v>
      </c>
      <c r="Y17" s="36"/>
      <c r="Z17" s="23" t="s">
        <v>52</v>
      </c>
      <c r="AA17" s="23">
        <f t="shared" si="30"/>
        <v>0</v>
      </c>
      <c r="AB17" s="23">
        <f t="shared" si="31"/>
        <v>0</v>
      </c>
      <c r="AC17" s="6"/>
      <c r="AD17" s="23" t="s">
        <v>52</v>
      </c>
      <c r="AE17" s="23">
        <f t="shared" si="32"/>
        <v>0</v>
      </c>
      <c r="AF17" s="23">
        <f t="shared" si="33"/>
        <v>0</v>
      </c>
      <c r="AG17" s="36"/>
      <c r="AH17" s="23" t="s">
        <v>52</v>
      </c>
      <c r="AI17" s="23">
        <f t="shared" si="34"/>
        <v>0</v>
      </c>
      <c r="AJ17" s="23">
        <f t="shared" si="35"/>
        <v>0</v>
      </c>
      <c r="AK17" s="36"/>
      <c r="AL17" s="23" t="s">
        <v>52</v>
      </c>
      <c r="AM17" s="23">
        <f t="shared" si="36"/>
        <v>0</v>
      </c>
      <c r="AN17" s="23">
        <f t="shared" si="37"/>
        <v>0</v>
      </c>
      <c r="AO17" s="36"/>
      <c r="AP17" s="23" t="s">
        <v>52</v>
      </c>
      <c r="AQ17" s="23">
        <f t="shared" si="38"/>
        <v>0</v>
      </c>
      <c r="AR17" s="23">
        <f t="shared" si="39"/>
        <v>0</v>
      </c>
      <c r="AS17" s="36"/>
      <c r="AT17" s="23">
        <f t="shared" si="40"/>
        <v>2</v>
      </c>
    </row>
    <row r="18" ht="15.75" customHeight="1">
      <c r="A18" s="21">
        <v>4.0</v>
      </c>
      <c r="B18" s="21" t="s">
        <v>138</v>
      </c>
      <c r="C18" s="22"/>
      <c r="D18" s="35">
        <f t="shared" si="21"/>
        <v>0</v>
      </c>
      <c r="E18" s="36"/>
      <c r="F18" s="23"/>
      <c r="G18" s="23"/>
      <c r="H18" s="23"/>
      <c r="I18" s="36"/>
      <c r="J18" s="23"/>
      <c r="K18" s="23"/>
      <c r="L18" s="23"/>
      <c r="M18" s="36"/>
      <c r="N18" s="23"/>
      <c r="O18" s="23"/>
      <c r="P18" s="23"/>
      <c r="Q18" s="36"/>
      <c r="R18" s="23"/>
      <c r="S18" s="23"/>
      <c r="T18" s="23"/>
      <c r="U18" s="36"/>
      <c r="V18" s="23" t="s">
        <v>53</v>
      </c>
      <c r="W18" s="23">
        <f t="shared" si="28"/>
        <v>0</v>
      </c>
      <c r="X18" s="23">
        <f t="shared" si="29"/>
        <v>1</v>
      </c>
      <c r="Y18" s="36"/>
      <c r="Z18" s="23" t="s">
        <v>53</v>
      </c>
      <c r="AA18" s="23">
        <f t="shared" si="30"/>
        <v>0</v>
      </c>
      <c r="AB18" s="23">
        <f t="shared" si="31"/>
        <v>1</v>
      </c>
      <c r="AC18" s="6"/>
      <c r="AD18" s="23" t="s">
        <v>53</v>
      </c>
      <c r="AE18" s="23">
        <f t="shared" si="32"/>
        <v>0</v>
      </c>
      <c r="AF18" s="23">
        <f t="shared" si="33"/>
        <v>1</v>
      </c>
      <c r="AG18" s="36"/>
      <c r="AH18" s="23" t="s">
        <v>53</v>
      </c>
      <c r="AI18" s="23">
        <f t="shared" si="34"/>
        <v>0</v>
      </c>
      <c r="AJ18" s="23">
        <f t="shared" si="35"/>
        <v>1</v>
      </c>
      <c r="AK18" s="36"/>
      <c r="AL18" s="23" t="s">
        <v>53</v>
      </c>
      <c r="AM18" s="23">
        <f t="shared" si="36"/>
        <v>0</v>
      </c>
      <c r="AN18" s="23">
        <f t="shared" si="37"/>
        <v>1</v>
      </c>
      <c r="AO18" s="36"/>
      <c r="AP18" s="23" t="s">
        <v>52</v>
      </c>
      <c r="AQ18" s="23">
        <f t="shared" si="38"/>
        <v>0</v>
      </c>
      <c r="AR18" s="23">
        <f t="shared" si="39"/>
        <v>0</v>
      </c>
      <c r="AS18" s="36"/>
      <c r="AT18" s="23">
        <f t="shared" si="40"/>
        <v>5</v>
      </c>
    </row>
    <row r="19" ht="15.75" customHeight="1">
      <c r="A19" s="21"/>
      <c r="B19" s="21"/>
      <c r="C19" s="22"/>
      <c r="D19" s="35"/>
      <c r="E19" s="36"/>
      <c r="F19" s="23"/>
      <c r="G19" s="23"/>
      <c r="H19" s="23"/>
      <c r="I19" s="36"/>
      <c r="J19" s="23"/>
      <c r="K19" s="23"/>
      <c r="L19" s="23"/>
      <c r="M19" s="36"/>
      <c r="N19" s="23"/>
      <c r="O19" s="23"/>
      <c r="P19" s="23"/>
      <c r="Q19" s="36"/>
      <c r="R19" s="23"/>
      <c r="S19" s="23"/>
      <c r="T19" s="23"/>
      <c r="U19" s="36"/>
      <c r="V19" s="23"/>
      <c r="W19" s="23"/>
      <c r="X19" s="23"/>
      <c r="Y19" s="36"/>
      <c r="Z19" s="23"/>
      <c r="AA19" s="23"/>
      <c r="AB19" s="23"/>
      <c r="AC19" s="6"/>
      <c r="AD19" s="23"/>
      <c r="AE19" s="23"/>
      <c r="AF19" s="23"/>
      <c r="AG19" s="36"/>
      <c r="AH19" s="23"/>
      <c r="AI19" s="23"/>
      <c r="AJ19" s="23"/>
      <c r="AK19" s="36"/>
      <c r="AL19" s="23"/>
      <c r="AM19" s="23"/>
      <c r="AN19" s="23"/>
      <c r="AO19" s="36"/>
      <c r="AP19" s="23"/>
      <c r="AQ19" s="23"/>
      <c r="AR19" s="23"/>
      <c r="AS19" s="36"/>
      <c r="AT19" s="23"/>
    </row>
    <row r="20" ht="15.75" customHeight="1">
      <c r="A20" s="21"/>
      <c r="B20" s="21"/>
      <c r="C20" s="22"/>
      <c r="D20" s="35"/>
      <c r="E20" s="36"/>
      <c r="F20" s="23"/>
      <c r="G20" s="23"/>
      <c r="H20" s="23"/>
      <c r="I20" s="36"/>
      <c r="J20" s="23"/>
      <c r="K20" s="23"/>
      <c r="L20" s="23"/>
      <c r="M20" s="36"/>
      <c r="N20" s="23"/>
      <c r="O20" s="23"/>
      <c r="P20" s="23"/>
      <c r="Q20" s="36"/>
      <c r="R20" s="23"/>
      <c r="S20" s="23"/>
      <c r="T20" s="23"/>
      <c r="U20" s="36"/>
      <c r="V20" s="23"/>
      <c r="W20" s="23"/>
      <c r="X20" s="23"/>
      <c r="Y20" s="36"/>
      <c r="Z20" s="23"/>
      <c r="AA20" s="23"/>
      <c r="AB20" s="23"/>
      <c r="AC20" s="6"/>
      <c r="AD20" s="23"/>
      <c r="AE20" s="23"/>
      <c r="AF20" s="23"/>
      <c r="AG20" s="36"/>
      <c r="AH20" s="23"/>
      <c r="AI20" s="23"/>
      <c r="AJ20" s="23"/>
      <c r="AK20" s="36"/>
      <c r="AL20" s="23"/>
      <c r="AM20" s="23"/>
      <c r="AN20" s="23"/>
      <c r="AO20" s="36"/>
      <c r="AP20" s="23"/>
      <c r="AQ20" s="23"/>
      <c r="AR20" s="23"/>
      <c r="AS20" s="36"/>
      <c r="AT20" s="23"/>
    </row>
    <row r="21" ht="15.75" customHeight="1">
      <c r="A21" s="4"/>
      <c r="B21" s="4"/>
      <c r="C21" s="6"/>
      <c r="D21" s="5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6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</row>
    <row r="22" ht="15.75" customHeight="1">
      <c r="A22" s="4"/>
      <c r="B22" s="4"/>
      <c r="C22" s="6"/>
      <c r="D22" s="53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6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</row>
    <row r="23" ht="15.75" customHeight="1">
      <c r="D23" s="57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</row>
    <row r="24" ht="15.75" customHeight="1">
      <c r="D24" s="57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</row>
    <row r="25" ht="15.75" customHeight="1">
      <c r="D25" s="57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</row>
    <row r="26" ht="15.75" customHeight="1">
      <c r="D26" s="57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</row>
    <row r="27" ht="15.75" customHeight="1">
      <c r="D27" s="57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</row>
    <row r="28" ht="15.75" customHeight="1">
      <c r="D28" s="57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</row>
    <row r="29" ht="15.75" customHeight="1">
      <c r="D29" s="57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</row>
    <row r="30" ht="15.75" customHeight="1">
      <c r="D30" s="57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</row>
    <row r="31" ht="15.75" customHeight="1">
      <c r="D31" s="57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</row>
    <row r="32" ht="15.75" customHeight="1">
      <c r="D32" s="57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</row>
    <row r="33" ht="15.75" customHeight="1">
      <c r="D33" s="57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</row>
    <row r="34" ht="15.75" customHeight="1">
      <c r="D34" s="57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</row>
    <row r="35" ht="15.75" customHeight="1">
      <c r="D35" s="57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</row>
    <row r="36" ht="15.75" customHeight="1">
      <c r="D36" s="57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</row>
    <row r="37" ht="15.75" customHeight="1">
      <c r="D37" s="57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</row>
    <row r="38" ht="15.75" customHeight="1">
      <c r="D38" s="5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</row>
    <row r="39" ht="15.75" customHeight="1">
      <c r="D39" s="57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</row>
    <row r="40" ht="15.75" customHeight="1">
      <c r="D40" s="57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</row>
    <row r="41" ht="15.75" customHeight="1">
      <c r="D41" s="57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</row>
    <row r="42" ht="15.75" customHeight="1">
      <c r="D42" s="57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</row>
    <row r="43" ht="15.75" customHeight="1">
      <c r="D43" s="57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</row>
    <row r="44" ht="15.75" customHeight="1">
      <c r="D44" s="57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</row>
    <row r="45" ht="15.75" customHeight="1">
      <c r="D45" s="57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</row>
    <row r="46" ht="15.75" customHeight="1">
      <c r="D46" s="57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</row>
    <row r="47" ht="15.75" customHeight="1">
      <c r="D47" s="57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</row>
    <row r="48" ht="15.75" customHeight="1">
      <c r="D48" s="57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customHeight="1">
      <c r="D49" s="57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</row>
    <row r="50" ht="15.75" customHeight="1">
      <c r="D50" s="57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</row>
    <row r="51" ht="15.75" customHeight="1">
      <c r="D51" s="57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</row>
    <row r="52" ht="15.75" customHeight="1">
      <c r="D52" s="57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D53" s="57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customHeight="1">
      <c r="D54" s="57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customHeight="1">
      <c r="D55" s="57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customHeight="1">
      <c r="D56" s="57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customHeight="1">
      <c r="D57" s="57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customHeight="1">
      <c r="D58" s="57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customHeight="1">
      <c r="D59" s="5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customHeight="1">
      <c r="D60" s="57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customHeight="1">
      <c r="D61" s="57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customHeight="1">
      <c r="D62" s="57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customHeight="1">
      <c r="D63" s="57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customHeight="1">
      <c r="D64" s="57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customHeight="1">
      <c r="D65" s="57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D66" s="57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D67" s="57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57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33"/>
    </row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</sheetData>
  <autoFilter ref="$A$14:$BG$18">
    <sortState ref="A14:BG18">
      <sortCondition descending="1" ref="D14:D18"/>
    </sortState>
  </autoFilter>
  <mergeCells count="22">
    <mergeCell ref="Z4:AB4"/>
    <mergeCell ref="AD4:AF4"/>
    <mergeCell ref="AH4:AJ4"/>
    <mergeCell ref="AL4:AN4"/>
    <mergeCell ref="AP4:AR4"/>
    <mergeCell ref="Q1:Q3"/>
    <mergeCell ref="F4:H4"/>
    <mergeCell ref="J4:L4"/>
    <mergeCell ref="N4:P4"/>
    <mergeCell ref="Q4:Q5"/>
    <mergeCell ref="R4:T4"/>
    <mergeCell ref="V4:X4"/>
    <mergeCell ref="AH14:AJ14"/>
    <mergeCell ref="AL14:AN14"/>
    <mergeCell ref="AP14:AR14"/>
    <mergeCell ref="F14:H14"/>
    <mergeCell ref="J14:L14"/>
    <mergeCell ref="N14:P14"/>
    <mergeCell ref="R14:T14"/>
    <mergeCell ref="V14:X14"/>
    <mergeCell ref="Z14:AB14"/>
    <mergeCell ref="AD14:AF14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174</v>
      </c>
      <c r="C1" s="2"/>
      <c r="D1" s="29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41"/>
      <c r="R1" s="36"/>
      <c r="S1" s="36"/>
      <c r="T1" s="36"/>
      <c r="U1" s="34"/>
      <c r="V1" s="36"/>
      <c r="W1" s="36"/>
      <c r="X1" s="36"/>
      <c r="Y1" s="22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</row>
    <row r="2">
      <c r="A2" s="4"/>
      <c r="B2" s="4"/>
      <c r="C2" s="5"/>
      <c r="D2" s="33"/>
      <c r="U2" s="34"/>
      <c r="X2" s="34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15"/>
      <c r="B3" s="15" t="s">
        <v>175</v>
      </c>
      <c r="C3" s="22"/>
      <c r="D3" s="35"/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36"/>
      <c r="AT3" s="36" t="s">
        <v>176</v>
      </c>
    </row>
    <row r="4">
      <c r="A4" s="48"/>
      <c r="B4" s="48"/>
      <c r="C4" s="22"/>
      <c r="D4" s="35"/>
      <c r="E4" s="36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6"/>
      <c r="Z4" s="46" t="s">
        <v>36</v>
      </c>
      <c r="AA4" s="46" t="s">
        <v>37</v>
      </c>
      <c r="AB4" s="46" t="s">
        <v>38</v>
      </c>
      <c r="AC4" s="47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47"/>
      <c r="AT4" s="19" t="s">
        <v>6</v>
      </c>
    </row>
    <row r="5">
      <c r="A5" s="50">
        <v>1.0</v>
      </c>
      <c r="B5" s="21" t="s">
        <v>172</v>
      </c>
      <c r="C5" s="22"/>
      <c r="D5" s="35">
        <f>G5+K5+O5+S5+W5+AA5+AE5+AI5+AM5+AQ5</f>
        <v>10</v>
      </c>
      <c r="E5" s="36"/>
      <c r="F5" s="23" t="s">
        <v>52</v>
      </c>
      <c r="G5" s="23">
        <f>IF(OR(F5="NT", F5="TIME"), 0, IF(_xlfn.RANK.EQ(F5, $J$5:$J$11, 1)&lt;=10, 11 - _xlfn.RANK.EQ(F5, $J$5:$J$11, 1), 0))</f>
        <v>0</v>
      </c>
      <c r="H5" s="23">
        <f>IF(OR(F5="TO", F5="TIME"), 0, IF(F5&lt;&gt;"", 1, ""))</f>
        <v>0</v>
      </c>
      <c r="I5" s="36"/>
      <c r="J5" s="23" t="s">
        <v>53</v>
      </c>
      <c r="K5" s="23">
        <f>IF(OR(J5="NT", J5="TIME"), 0, IF(_xlfn.RANK.EQ(J5, $J$5:$J$11, 1)&lt;=10, 11 - _xlfn.RANK.EQ(J5, $J$5:$J$11, 1), 0))</f>
        <v>0</v>
      </c>
      <c r="L5" s="23">
        <f>IF(OR(J5="TO", J5="TIME"), 0, IF(J5&lt;&gt;"", 1, ""))</f>
        <v>1</v>
      </c>
      <c r="M5" s="36"/>
      <c r="N5" s="23" t="s">
        <v>53</v>
      </c>
      <c r="O5" s="23">
        <f>IF(OR(N5="NT", N5="TIME"), 0, IF(_xlfn.RANK.EQ(N5, $N$5:$N$11, 1)&lt;=10, 11 - _xlfn.RANK.EQ(N5, $N$5:$N$11, 1), 0))</f>
        <v>0</v>
      </c>
      <c r="P5" s="23">
        <f>IF(OR(N5="TO", N5="TIME"), 0, IF(N5&lt;&gt;"", 1, ""))</f>
        <v>1</v>
      </c>
      <c r="Q5" s="36"/>
      <c r="R5" s="23" t="s">
        <v>53</v>
      </c>
      <c r="S5" s="23">
        <f>IF(OR(R5="NT", R5="TIME"), 0, IF(_xlfn.RANK.EQ(R5, $R$5:$R$11, 1)&lt;=10, 11 - _xlfn.RANK.EQ(R5, $R$5:$R$11, 1), 0))</f>
        <v>0</v>
      </c>
      <c r="T5" s="23">
        <f>IF(OR(R5="TO", R5="TIME"), 0, IF(R5&lt;&gt;"", 1, ""))</f>
        <v>1</v>
      </c>
      <c r="U5" s="36"/>
      <c r="V5" s="23" t="s">
        <v>52</v>
      </c>
      <c r="W5" s="23">
        <f>IF(OR(V5="NT", V5="TIME"), 0, IF(_xlfn.RANK.EQ(V5, $V$5:$V$11, 1)&lt;=10, 11 - _xlfn.RANK.EQ(V5, $V$5:$V$11, 1), 0))</f>
        <v>0</v>
      </c>
      <c r="X5" s="23">
        <f>IF(OR(V5="TO", V5="TIME"), 0, IF(V5&lt;&gt;"", 1, ""))</f>
        <v>0</v>
      </c>
      <c r="Y5" s="6"/>
      <c r="Z5" s="23" t="s">
        <v>52</v>
      </c>
      <c r="AA5" s="23">
        <f>IF(OR(Z5="NT", Z5="TIME"), 0, IF(_xlfn.RANK.EQ(Z5, $Z$5:$Z$11, 1)&lt;=10, 11 - _xlfn.RANK.EQ(Z5, $Z$5:$Z$11, 1), 0))</f>
        <v>0</v>
      </c>
      <c r="AB5" s="23">
        <f>IF(OR(Z5="TO", Z5="TIME"), 0, IF(Z5&lt;&gt;"", 1, ""))</f>
        <v>0</v>
      </c>
      <c r="AC5" s="36"/>
      <c r="AD5" s="23" t="s">
        <v>53</v>
      </c>
      <c r="AE5" s="23">
        <f>IF(OR(AD5="NT", AD5="TIME"), 0, IF(_xlfn.RANK.EQ(AD5, $AD$5:$AD$11, 1)&lt;=10, 11 - _xlfn.RANK.EQ(AD5, $AD$5:$AD$11, 1), 0))</f>
        <v>0</v>
      </c>
      <c r="AF5" s="23">
        <f>IF(OR(AD5="TO", AD5="TIME"), 0, IF(AD5&lt;&gt;"", 1, ""))</f>
        <v>1</v>
      </c>
      <c r="AG5" s="36"/>
      <c r="AH5" s="23">
        <v>27.12</v>
      </c>
      <c r="AI5" s="23">
        <f>IF(OR(AH5="NT", AH5="TIME"), 0, IF(_xlfn.RANK.EQ(AH5, $AH$5:$AH$11, 1)&lt;=10, 11 - _xlfn.RANK.EQ(AH5, $AH$5:$AH$11, 1), 0))</f>
        <v>10</v>
      </c>
      <c r="AJ5" s="23">
        <f>IF(OR(AH5="TO", AH5="TIME"), 0, IF(AH5&lt;&gt;"", 1, ""))</f>
        <v>1</v>
      </c>
      <c r="AK5" s="36"/>
      <c r="AL5" s="23" t="s">
        <v>52</v>
      </c>
      <c r="AM5" s="23">
        <f t="shared" ref="AM5:AM6" si="1">IF(OR(AL5="NT", AL5="TIME"), 0, IF(_xlfn.RANK.EQ(AL5, $AL$5:$AL$11, 1)&lt;=10, 11 - _xlfn.RANK.EQ(AL5, $AL$5:$AL$11, 1), 0))</f>
        <v>0</v>
      </c>
      <c r="AN5" s="23">
        <f t="shared" ref="AN5:AN6" si="2">IF(OR(AL5="TO", AL5="TIME"), 0, IF(AL5&lt;&gt;"", 1, ""))</f>
        <v>0</v>
      </c>
      <c r="AO5" s="36"/>
      <c r="AP5" s="23" t="s">
        <v>52</v>
      </c>
      <c r="AQ5" s="23">
        <f>IF(OR(AP5="NT", AP5="TIME"), 0, IF(_xlfn.RANK.EQ(AP5, $AP$5:$AP$11, 1)&lt;=10, 11 - _xlfn.RANK.EQ(AP5, $AP$5:$AP$11, 1), 0))</f>
        <v>0</v>
      </c>
      <c r="AR5" s="23">
        <f>IF(OR(AP5="TO", AP5="TIME"), 0, IF(AP5&lt;&gt;"", 1, ""))</f>
        <v>0</v>
      </c>
      <c r="AS5" s="36"/>
      <c r="AT5" s="23">
        <f>AR5+AN5+AJ5+AF5+AB5+X5+T5+P5+L5+H5</f>
        <v>5</v>
      </c>
    </row>
    <row r="6">
      <c r="A6" s="50">
        <v>2.0</v>
      </c>
      <c r="B6" s="73" t="s">
        <v>138</v>
      </c>
      <c r="C6" s="22"/>
      <c r="D6" s="35"/>
      <c r="E6" s="36"/>
      <c r="F6" s="23"/>
      <c r="G6" s="23"/>
      <c r="H6" s="23"/>
      <c r="I6" s="36"/>
      <c r="J6" s="23"/>
      <c r="K6" s="23"/>
      <c r="L6" s="23"/>
      <c r="M6" s="36"/>
      <c r="N6" s="23"/>
      <c r="O6" s="23"/>
      <c r="P6" s="23"/>
      <c r="Q6" s="36"/>
      <c r="R6" s="23"/>
      <c r="S6" s="23"/>
      <c r="T6" s="23"/>
      <c r="U6" s="36"/>
      <c r="V6" s="23"/>
      <c r="W6" s="23"/>
      <c r="X6" s="23"/>
      <c r="Y6" s="6"/>
      <c r="Z6" s="23"/>
      <c r="AA6" s="23"/>
      <c r="AB6" s="23"/>
      <c r="AC6" s="36"/>
      <c r="AD6" s="23"/>
      <c r="AE6" s="23"/>
      <c r="AF6" s="23"/>
      <c r="AG6" s="36"/>
      <c r="AH6" s="23"/>
      <c r="AI6" s="23"/>
      <c r="AJ6" s="23"/>
      <c r="AK6" s="36"/>
      <c r="AL6" s="23" t="s">
        <v>53</v>
      </c>
      <c r="AM6" s="23">
        <f t="shared" si="1"/>
        <v>0</v>
      </c>
      <c r="AN6" s="23">
        <f t="shared" si="2"/>
        <v>1</v>
      </c>
      <c r="AO6" s="36"/>
      <c r="AP6" s="23"/>
      <c r="AQ6" s="23"/>
      <c r="AR6" s="23"/>
      <c r="AS6" s="36"/>
      <c r="AT6" s="23"/>
    </row>
    <row r="7">
      <c r="A7" s="50"/>
      <c r="B7" s="21"/>
      <c r="C7" s="22"/>
      <c r="D7" s="35"/>
      <c r="E7" s="36"/>
      <c r="F7" s="23"/>
      <c r="G7" s="23"/>
      <c r="H7" s="23"/>
      <c r="I7" s="36"/>
      <c r="J7" s="23"/>
      <c r="K7" s="23"/>
      <c r="L7" s="23"/>
      <c r="M7" s="36"/>
      <c r="N7" s="23"/>
      <c r="O7" s="23"/>
      <c r="P7" s="23"/>
      <c r="Q7" s="36"/>
      <c r="R7" s="23"/>
      <c r="S7" s="23"/>
      <c r="T7" s="23"/>
      <c r="U7" s="36"/>
      <c r="V7" s="23"/>
      <c r="W7" s="23"/>
      <c r="X7" s="23"/>
      <c r="Y7" s="6"/>
      <c r="Z7" s="23"/>
      <c r="AA7" s="23"/>
      <c r="AB7" s="23"/>
      <c r="AC7" s="36"/>
      <c r="AD7" s="23"/>
      <c r="AE7" s="23"/>
      <c r="AF7" s="23"/>
      <c r="AG7" s="36"/>
      <c r="AH7" s="23"/>
      <c r="AI7" s="23"/>
      <c r="AJ7" s="23"/>
      <c r="AK7" s="36"/>
      <c r="AL7" s="23"/>
      <c r="AM7" s="23"/>
      <c r="AN7" s="23"/>
      <c r="AO7" s="36"/>
      <c r="AP7" s="23"/>
      <c r="AQ7" s="23"/>
      <c r="AR7" s="23"/>
      <c r="AS7" s="36"/>
      <c r="AT7" s="23"/>
    </row>
    <row r="8">
      <c r="A8" s="50"/>
      <c r="B8" s="50"/>
      <c r="C8" s="22"/>
      <c r="D8" s="35"/>
      <c r="E8" s="36"/>
      <c r="F8" s="23"/>
      <c r="G8" s="23"/>
      <c r="H8" s="23"/>
      <c r="I8" s="36"/>
      <c r="J8" s="23"/>
      <c r="K8" s="23"/>
      <c r="L8" s="23"/>
      <c r="M8" s="36"/>
      <c r="N8" s="23"/>
      <c r="O8" s="23"/>
      <c r="P8" s="23"/>
      <c r="Q8" s="36"/>
      <c r="R8" s="23"/>
      <c r="S8" s="23"/>
      <c r="T8" s="23"/>
      <c r="U8" s="36"/>
      <c r="V8" s="23"/>
      <c r="W8" s="23"/>
      <c r="X8" s="23"/>
      <c r="Y8" s="6"/>
      <c r="Z8" s="23"/>
      <c r="AA8" s="23"/>
      <c r="AB8" s="23"/>
      <c r="AC8" s="36"/>
      <c r="AD8" s="23"/>
      <c r="AE8" s="23"/>
      <c r="AF8" s="23"/>
      <c r="AG8" s="36"/>
      <c r="AH8" s="23"/>
      <c r="AI8" s="23"/>
      <c r="AJ8" s="23"/>
      <c r="AK8" s="36"/>
      <c r="AL8" s="23"/>
      <c r="AM8" s="23"/>
      <c r="AN8" s="23"/>
      <c r="AO8" s="36"/>
      <c r="AP8" s="23"/>
      <c r="AQ8" s="23"/>
      <c r="AR8" s="23"/>
      <c r="AS8" s="36"/>
      <c r="AT8" s="23"/>
    </row>
    <row r="9">
      <c r="A9" s="50"/>
      <c r="B9" s="50"/>
      <c r="C9" s="22"/>
      <c r="D9" s="35"/>
      <c r="E9" s="36"/>
      <c r="F9" s="23"/>
      <c r="G9" s="23"/>
      <c r="H9" s="23"/>
      <c r="I9" s="36"/>
      <c r="J9" s="23"/>
      <c r="K9" s="23"/>
      <c r="L9" s="23"/>
      <c r="M9" s="36"/>
      <c r="N9" s="23"/>
      <c r="O9" s="23"/>
      <c r="P9" s="23"/>
      <c r="Q9" s="36"/>
      <c r="R9" s="23"/>
      <c r="S9" s="23"/>
      <c r="T9" s="23"/>
      <c r="U9" s="36"/>
      <c r="V9" s="23"/>
      <c r="W9" s="23"/>
      <c r="X9" s="23"/>
      <c r="Y9" s="6"/>
      <c r="Z9" s="23"/>
      <c r="AA9" s="23"/>
      <c r="AB9" s="23"/>
      <c r="AC9" s="36"/>
      <c r="AD9" s="23"/>
      <c r="AE9" s="23"/>
      <c r="AF9" s="23"/>
      <c r="AG9" s="36"/>
      <c r="AH9" s="23"/>
      <c r="AI9" s="23"/>
      <c r="AJ9" s="23"/>
      <c r="AK9" s="36"/>
      <c r="AL9" s="23"/>
      <c r="AM9" s="23"/>
      <c r="AN9" s="23"/>
      <c r="AO9" s="36"/>
      <c r="AP9" s="23"/>
      <c r="AQ9" s="23"/>
      <c r="AR9" s="23"/>
      <c r="AS9" s="36"/>
      <c r="AT9" s="23"/>
    </row>
    <row r="10">
      <c r="A10" s="50"/>
      <c r="B10" s="50"/>
      <c r="C10" s="22"/>
      <c r="D10" s="35"/>
      <c r="E10" s="36"/>
      <c r="F10" s="23"/>
      <c r="G10" s="23"/>
      <c r="H10" s="23"/>
      <c r="I10" s="36"/>
      <c r="J10" s="23"/>
      <c r="K10" s="23"/>
      <c r="L10" s="23"/>
      <c r="M10" s="36"/>
      <c r="N10" s="23"/>
      <c r="O10" s="23"/>
      <c r="P10" s="23"/>
      <c r="Q10" s="36"/>
      <c r="R10" s="23"/>
      <c r="S10" s="23"/>
      <c r="T10" s="23"/>
      <c r="U10" s="36"/>
      <c r="V10" s="23"/>
      <c r="W10" s="23"/>
      <c r="X10" s="23"/>
      <c r="Y10" s="6"/>
      <c r="Z10" s="23"/>
      <c r="AA10" s="23"/>
      <c r="AB10" s="23"/>
      <c r="AC10" s="36"/>
      <c r="AD10" s="23"/>
      <c r="AE10" s="23"/>
      <c r="AF10" s="23"/>
      <c r="AG10" s="36"/>
      <c r="AH10" s="23"/>
      <c r="AI10" s="23"/>
      <c r="AJ10" s="23"/>
      <c r="AK10" s="36"/>
      <c r="AL10" s="23"/>
      <c r="AM10" s="23"/>
      <c r="AN10" s="23"/>
      <c r="AO10" s="36"/>
      <c r="AP10" s="23"/>
      <c r="AQ10" s="23"/>
      <c r="AR10" s="23"/>
      <c r="AS10" s="36"/>
      <c r="AT10" s="23"/>
    </row>
    <row r="11">
      <c r="A11" s="21"/>
      <c r="B11" s="21"/>
      <c r="C11" s="22"/>
      <c r="D11" s="35"/>
      <c r="E11" s="36"/>
      <c r="F11" s="23"/>
      <c r="G11" s="23"/>
      <c r="H11" s="23"/>
      <c r="I11" s="36"/>
      <c r="J11" s="23"/>
      <c r="K11" s="23"/>
      <c r="L11" s="23"/>
      <c r="M11" s="36"/>
      <c r="N11" s="23"/>
      <c r="O11" s="23"/>
      <c r="P11" s="23"/>
      <c r="Q11" s="36"/>
      <c r="R11" s="23"/>
      <c r="S11" s="23"/>
      <c r="T11" s="23"/>
      <c r="U11" s="36"/>
      <c r="V11" s="23"/>
      <c r="W11" s="23"/>
      <c r="X11" s="23"/>
      <c r="Y11" s="6"/>
      <c r="Z11" s="23"/>
      <c r="AA11" s="23"/>
      <c r="AB11" s="23"/>
      <c r="AC11" s="36"/>
      <c r="AD11" s="23"/>
      <c r="AE11" s="23"/>
      <c r="AF11" s="23"/>
      <c r="AG11" s="36"/>
      <c r="AH11" s="23"/>
      <c r="AI11" s="23"/>
      <c r="AJ11" s="23"/>
      <c r="AK11" s="36"/>
      <c r="AL11" s="23"/>
      <c r="AM11" s="23"/>
      <c r="AN11" s="23"/>
      <c r="AO11" s="36"/>
      <c r="AP11" s="23"/>
      <c r="AQ11" s="23"/>
      <c r="AR11" s="23"/>
      <c r="AS11" s="36"/>
      <c r="AT11" s="23"/>
    </row>
    <row r="12">
      <c r="A12" s="4"/>
      <c r="B12" s="4"/>
      <c r="C12" s="6"/>
      <c r="D12" s="53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6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</row>
    <row r="13">
      <c r="A13" s="15"/>
      <c r="B13" s="15" t="s">
        <v>177</v>
      </c>
      <c r="C13" s="6"/>
      <c r="D13" s="53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6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</row>
    <row r="14" ht="15.75" customHeight="1">
      <c r="A14" s="21">
        <v>1.0</v>
      </c>
      <c r="B14" s="50" t="s">
        <v>155</v>
      </c>
      <c r="C14" s="22"/>
      <c r="D14" s="35">
        <f t="shared" ref="D14:D15" si="3">G14+K14+O14+S14+W14+AA14+AE14+AI14+AM14+AQ14</f>
        <v>10</v>
      </c>
      <c r="E14" s="36"/>
      <c r="F14" s="23"/>
      <c r="G14" s="23"/>
      <c r="H14" s="23"/>
      <c r="I14" s="36"/>
      <c r="J14" s="23"/>
      <c r="K14" s="23"/>
      <c r="L14" s="23"/>
      <c r="M14" s="36"/>
      <c r="N14" s="23"/>
      <c r="O14" s="23"/>
      <c r="P14" s="23"/>
      <c r="Q14" s="36"/>
      <c r="R14" s="23"/>
      <c r="S14" s="23"/>
      <c r="T14" s="23"/>
      <c r="U14" s="36"/>
      <c r="V14" s="23"/>
      <c r="W14" s="23"/>
      <c r="X14" s="23"/>
      <c r="Y14" s="6"/>
      <c r="Z14" s="23"/>
      <c r="AA14" s="23"/>
      <c r="AB14" s="23"/>
      <c r="AC14" s="36"/>
      <c r="AD14" s="23" t="s">
        <v>53</v>
      </c>
      <c r="AE14" s="23"/>
      <c r="AF14" s="23"/>
      <c r="AG14" s="36"/>
      <c r="AH14" s="23">
        <v>27.12</v>
      </c>
      <c r="AI14" s="23">
        <f>IF(OR(AH14="NT", AH14="TIME"), 0, IF(_xlfn.RANK.EQ(AH14, $AH$5:$AH$11, 1)&lt;=10, 11 - _xlfn.RANK.EQ(AH14, $AH$5:$AH$11, 1), 0))</f>
        <v>10</v>
      </c>
      <c r="AJ14" s="23">
        <f t="shared" ref="AJ14:AJ15" si="4">IF(OR(AH14="TO", AH14="TIME"), 0, IF(AH14&lt;&gt;"", 1, ""))</f>
        <v>1</v>
      </c>
      <c r="AK14" s="36"/>
      <c r="AL14" s="23"/>
      <c r="AM14" s="23"/>
      <c r="AN14" s="23"/>
      <c r="AO14" s="36"/>
      <c r="AP14" s="23"/>
      <c r="AQ14" s="23"/>
      <c r="AR14" s="23"/>
      <c r="AS14" s="36"/>
      <c r="AT14" s="23"/>
    </row>
    <row r="15" ht="15.75" customHeight="1">
      <c r="A15" s="21">
        <v>2.0</v>
      </c>
      <c r="B15" s="21" t="s">
        <v>138</v>
      </c>
      <c r="C15" s="22"/>
      <c r="D15" s="35">
        <f t="shared" si="3"/>
        <v>0</v>
      </c>
      <c r="E15" s="36"/>
      <c r="F15" s="23" t="s">
        <v>52</v>
      </c>
      <c r="G15" s="23">
        <f>IF(OR(F15="NT", F15="TIME"), 0, IF(_xlfn.RANK.EQ(F15, $J$5:$J$11, 1)&lt;=10, 11 - _xlfn.RANK.EQ(F15, $J$5:$J$11, 1), 0))</f>
        <v>0</v>
      </c>
      <c r="H15" s="23">
        <f>IF(OR(F15="TO", F15="TIME"), 0, IF(F15&lt;&gt;"", 1, ""))</f>
        <v>0</v>
      </c>
      <c r="I15" s="36"/>
      <c r="J15" s="23" t="s">
        <v>53</v>
      </c>
      <c r="K15" s="23">
        <f>IF(OR(J15="NT", J15="TIME"), 0, IF(_xlfn.RANK.EQ(J15, $J$5:$J$11, 1)&lt;=10, 11 - _xlfn.RANK.EQ(J15, $J$5:$J$11, 1), 0))</f>
        <v>0</v>
      </c>
      <c r="L15" s="23">
        <f>IF(OR(J15="TO", J15="TIME"), 0, IF(J15&lt;&gt;"", 1, ""))</f>
        <v>1</v>
      </c>
      <c r="M15" s="36"/>
      <c r="N15" s="23" t="s">
        <v>53</v>
      </c>
      <c r="O15" s="23">
        <f>IF(OR(N15="NT", N15="TIME"), 0, IF(_xlfn.RANK.EQ(N15, $N$14:$N$19, 1)&lt;=10, 11 - _xlfn.RANK.EQ(N15, $N$14:$N$19, 1), 0))</f>
        <v>0</v>
      </c>
      <c r="P15" s="23">
        <f>IF(OR(N15="TO", N15="TIME"), 0, IF(N15&lt;&gt;"", 1, ""))</f>
        <v>1</v>
      </c>
      <c r="Q15" s="36"/>
      <c r="R15" s="23" t="s">
        <v>53</v>
      </c>
      <c r="S15" s="23">
        <f>IF(OR(R15="NT", R15="TIME"), 0, IF(_xlfn.RANK.EQ(R15, $R$14:$R$19, 1)&lt;=10, 11 - _xlfn.RANK.EQ(R15, $R$14:$R$19, 1), 0))</f>
        <v>0</v>
      </c>
      <c r="T15" s="23">
        <f>IF(OR(R15="TO", R15="TIME"), 0, IF(R15&lt;&gt;"", 1, ""))</f>
        <v>1</v>
      </c>
      <c r="U15" s="36"/>
      <c r="V15" s="23" t="s">
        <v>52</v>
      </c>
      <c r="W15" s="23">
        <f>IF(OR(V15="NT", V15="TIME"), 0, IF(_xlfn.RANK.EQ(V15, $V$14:$V$19, 1)&lt;=10, 11 - _xlfn.RANK.EQ(V15, $V$14:$V$19, 1), 0))</f>
        <v>0</v>
      </c>
      <c r="X15" s="23">
        <f>IF(OR(V15="TO", V15="TIME"), 0, IF(V15&lt;&gt;"", 1, ""))</f>
        <v>0</v>
      </c>
      <c r="Y15" s="6"/>
      <c r="Z15" s="23" t="s">
        <v>52</v>
      </c>
      <c r="AA15" s="23">
        <f>IF(OR(Z15="NT", Z15="TIME"), 0, IF(_xlfn.RANK.EQ(Z15, $Z$14:$Z$19, 1)&lt;=10, 11 - _xlfn.RANK.EQ(Z15, $Z$14:$Z$19, 1), 0))</f>
        <v>0</v>
      </c>
      <c r="AB15" s="23">
        <f>IF(OR(Z15="TO", Z15="TIME"), 0, IF(Z15&lt;&gt;"", 1, ""))</f>
        <v>0</v>
      </c>
      <c r="AC15" s="36"/>
      <c r="AD15" s="23" t="s">
        <v>52</v>
      </c>
      <c r="AE15" s="23">
        <f>IF(OR(AD15="NT", AD15="TIME"), 0, IF(_xlfn.RANK.EQ(AD15, $AD$14:$AD$19, 1)&lt;=10, 11 - _xlfn.RANK.EQ(AD15, $AD$14:$AD$19, 1), 0))</f>
        <v>0</v>
      </c>
      <c r="AF15" s="23">
        <f>IF(OR(AD15="TO", AD15="TIME"), 0, IF(AD15&lt;&gt;"", 1, ""))</f>
        <v>0</v>
      </c>
      <c r="AG15" s="36"/>
      <c r="AH15" s="23" t="s">
        <v>52</v>
      </c>
      <c r="AI15" s="23">
        <f>IF(OR(AH15="NT", AH15="TIME"), 0, IF(_xlfn.RANK.EQ(AH15, $AH$14:$AH$19, 1)&lt;=10, 11 - _xlfn.RANK.EQ(AH15, $AH$14:$AH$19, 1), 0))</f>
        <v>0</v>
      </c>
      <c r="AJ15" s="23">
        <f t="shared" si="4"/>
        <v>0</v>
      </c>
      <c r="AK15" s="36"/>
      <c r="AL15" s="23" t="s">
        <v>52</v>
      </c>
      <c r="AM15" s="23">
        <f t="shared" ref="AM15:AM16" si="5">IF(OR(AL15="NT", AL15="TIME"), 0, IF(_xlfn.RANK.EQ(AL15, $AL$14:$AL$19, 1)&lt;=10, 11 - _xlfn.RANK.EQ(AL15, $AL$14:$AL$19, 1), 0))</f>
        <v>0</v>
      </c>
      <c r="AN15" s="23">
        <f t="shared" ref="AN15:AN16" si="6">IF(OR(AL15="TO", AL15="TIME"), 0, IF(AL15&lt;&gt;"", 1, ""))</f>
        <v>0</v>
      </c>
      <c r="AO15" s="36"/>
      <c r="AP15" s="23" t="s">
        <v>52</v>
      </c>
      <c r="AQ15" s="23">
        <f>IF(OR(AP15="NT", AP15="TIME"), 0, IF(_xlfn.RANK.EQ(AP15, $AP$14:$AP$19, 1)&lt;=10, 11 - _xlfn.RANK.EQ(AP15, $AP$14:$AP$19, 1), 0))</f>
        <v>0</v>
      </c>
      <c r="AR15" s="23">
        <f>IF(OR(AP15="TO", AP15="TIME"), 0, IF(AP15&lt;&gt;"", 1, ""))</f>
        <v>0</v>
      </c>
      <c r="AS15" s="36"/>
      <c r="AT15" s="23">
        <f>AR15+AN15+AJ15+AF15+AB15+X15+T15+P15+L15+H15</f>
        <v>3</v>
      </c>
    </row>
    <row r="16" ht="15.75" customHeight="1">
      <c r="A16" s="21">
        <v>3.0</v>
      </c>
      <c r="B16" s="21" t="s">
        <v>161</v>
      </c>
      <c r="C16" s="22"/>
      <c r="D16" s="35"/>
      <c r="E16" s="36"/>
      <c r="F16" s="23"/>
      <c r="G16" s="23"/>
      <c r="H16" s="23"/>
      <c r="I16" s="36"/>
      <c r="J16" s="23"/>
      <c r="K16" s="23"/>
      <c r="L16" s="23"/>
      <c r="M16" s="36"/>
      <c r="N16" s="23"/>
      <c r="O16" s="23"/>
      <c r="P16" s="23"/>
      <c r="Q16" s="36"/>
      <c r="R16" s="23"/>
      <c r="S16" s="23"/>
      <c r="T16" s="23"/>
      <c r="U16" s="36"/>
      <c r="V16" s="23"/>
      <c r="W16" s="23"/>
      <c r="X16" s="23"/>
      <c r="Y16" s="6"/>
      <c r="Z16" s="23"/>
      <c r="AA16" s="23"/>
      <c r="AB16" s="23"/>
      <c r="AC16" s="36"/>
      <c r="AD16" s="23"/>
      <c r="AE16" s="23"/>
      <c r="AF16" s="23"/>
      <c r="AG16" s="36"/>
      <c r="AH16" s="23"/>
      <c r="AI16" s="23"/>
      <c r="AJ16" s="23"/>
      <c r="AK16" s="36"/>
      <c r="AL16" s="23" t="s">
        <v>53</v>
      </c>
      <c r="AM16" s="23">
        <f t="shared" si="5"/>
        <v>0</v>
      </c>
      <c r="AN16" s="23">
        <f t="shared" si="6"/>
        <v>1</v>
      </c>
      <c r="AO16" s="36"/>
      <c r="AP16" s="23"/>
      <c r="AQ16" s="23"/>
      <c r="AR16" s="23"/>
      <c r="AS16" s="36"/>
      <c r="AT16" s="23"/>
    </row>
    <row r="17" ht="15.75" customHeight="1">
      <c r="A17" s="21"/>
      <c r="B17" s="21"/>
      <c r="C17" s="22"/>
      <c r="D17" s="35"/>
      <c r="E17" s="36"/>
      <c r="F17" s="23"/>
      <c r="G17" s="23"/>
      <c r="H17" s="23"/>
      <c r="I17" s="36"/>
      <c r="J17" s="23"/>
      <c r="K17" s="23"/>
      <c r="L17" s="23"/>
      <c r="M17" s="36"/>
      <c r="N17" s="23"/>
      <c r="O17" s="23"/>
      <c r="P17" s="23"/>
      <c r="Q17" s="36"/>
      <c r="R17" s="23"/>
      <c r="S17" s="23"/>
      <c r="T17" s="23"/>
      <c r="U17" s="36"/>
      <c r="V17" s="23"/>
      <c r="W17" s="23"/>
      <c r="X17" s="23"/>
      <c r="Y17" s="6"/>
      <c r="Z17" s="23"/>
      <c r="AA17" s="23"/>
      <c r="AB17" s="23"/>
      <c r="AC17" s="36"/>
      <c r="AD17" s="23"/>
      <c r="AE17" s="23"/>
      <c r="AF17" s="23"/>
      <c r="AG17" s="36"/>
      <c r="AH17" s="23"/>
      <c r="AI17" s="23"/>
      <c r="AJ17" s="23"/>
      <c r="AK17" s="36"/>
      <c r="AL17" s="23"/>
      <c r="AM17" s="23"/>
      <c r="AN17" s="23"/>
      <c r="AO17" s="36"/>
      <c r="AP17" s="23"/>
      <c r="AQ17" s="23"/>
      <c r="AR17" s="23"/>
      <c r="AS17" s="36"/>
      <c r="AT17" s="23"/>
    </row>
    <row r="18" ht="15.75" customHeight="1">
      <c r="A18" s="21"/>
      <c r="B18" s="21"/>
      <c r="C18" s="22"/>
      <c r="D18" s="35"/>
      <c r="E18" s="36"/>
      <c r="F18" s="23"/>
      <c r="G18" s="23"/>
      <c r="H18" s="23"/>
      <c r="I18" s="36"/>
      <c r="J18" s="23"/>
      <c r="K18" s="23"/>
      <c r="L18" s="23"/>
      <c r="M18" s="36"/>
      <c r="N18" s="23"/>
      <c r="O18" s="23"/>
      <c r="P18" s="23"/>
      <c r="Q18" s="36"/>
      <c r="R18" s="23"/>
      <c r="S18" s="23"/>
      <c r="T18" s="23"/>
      <c r="U18" s="36"/>
      <c r="V18" s="23"/>
      <c r="W18" s="23"/>
      <c r="X18" s="23"/>
      <c r="Y18" s="6"/>
      <c r="Z18" s="23"/>
      <c r="AA18" s="23"/>
      <c r="AB18" s="23"/>
      <c r="AC18" s="36"/>
      <c r="AD18" s="23"/>
      <c r="AE18" s="23"/>
      <c r="AF18" s="23"/>
      <c r="AG18" s="36"/>
      <c r="AH18" s="23"/>
      <c r="AI18" s="23"/>
      <c r="AJ18" s="23"/>
      <c r="AK18" s="36"/>
      <c r="AL18" s="23"/>
      <c r="AM18" s="23"/>
      <c r="AN18" s="23"/>
      <c r="AO18" s="36"/>
      <c r="AP18" s="23"/>
      <c r="AQ18" s="23"/>
      <c r="AR18" s="23"/>
      <c r="AS18" s="36"/>
      <c r="AT18" s="23"/>
    </row>
    <row r="19" ht="15.75" customHeight="1">
      <c r="A19" s="21"/>
      <c r="B19" s="21"/>
      <c r="C19" s="22"/>
      <c r="D19" s="35"/>
      <c r="E19" s="36"/>
      <c r="F19" s="23"/>
      <c r="G19" s="23"/>
      <c r="H19" s="23"/>
      <c r="I19" s="36"/>
      <c r="J19" s="23"/>
      <c r="K19" s="23"/>
      <c r="L19" s="23"/>
      <c r="M19" s="36"/>
      <c r="N19" s="23"/>
      <c r="O19" s="23"/>
      <c r="P19" s="23"/>
      <c r="Q19" s="36"/>
      <c r="R19" s="23"/>
      <c r="S19" s="23"/>
      <c r="T19" s="23"/>
      <c r="U19" s="36"/>
      <c r="V19" s="23"/>
      <c r="W19" s="23"/>
      <c r="X19" s="23"/>
      <c r="Y19" s="6"/>
      <c r="Z19" s="23"/>
      <c r="AA19" s="23"/>
      <c r="AB19" s="23"/>
      <c r="AC19" s="36"/>
      <c r="AD19" s="23"/>
      <c r="AE19" s="23"/>
      <c r="AF19" s="23"/>
      <c r="AG19" s="36"/>
      <c r="AH19" s="23"/>
      <c r="AI19" s="23"/>
      <c r="AJ19" s="23"/>
      <c r="AK19" s="36"/>
      <c r="AL19" s="23"/>
      <c r="AM19" s="23"/>
      <c r="AN19" s="23"/>
      <c r="AO19" s="36"/>
      <c r="AP19" s="23"/>
      <c r="AQ19" s="23"/>
      <c r="AR19" s="23"/>
      <c r="AS19" s="36"/>
      <c r="AT19" s="23"/>
    </row>
    <row r="20" ht="15.75" customHeight="1">
      <c r="A20" s="4"/>
      <c r="B20" s="4"/>
      <c r="C20" s="6"/>
      <c r="D20" s="53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6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 ht="15.75" customHeight="1">
      <c r="A21" s="4"/>
      <c r="B21" s="4"/>
      <c r="C21" s="6"/>
      <c r="D21" s="5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6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</row>
    <row r="22" ht="15.75" customHeight="1">
      <c r="D22" s="57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</row>
    <row r="23" ht="15.75" customHeight="1">
      <c r="D23" s="57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</row>
    <row r="24" ht="15.75" customHeight="1">
      <c r="D24" s="57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</row>
    <row r="25" ht="15.75" customHeight="1">
      <c r="D25" s="57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</row>
    <row r="26" ht="15.75" customHeight="1">
      <c r="D26" s="57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</row>
    <row r="27" ht="15.75" customHeight="1">
      <c r="D27" s="57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</row>
    <row r="28" ht="15.75" customHeight="1">
      <c r="D28" s="57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</row>
    <row r="29" ht="15.75" customHeight="1">
      <c r="D29" s="57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</row>
    <row r="30" ht="15.75" customHeight="1">
      <c r="D30" s="57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</row>
    <row r="31" ht="15.75" customHeight="1">
      <c r="D31" s="57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</row>
    <row r="32" ht="15.75" customHeight="1">
      <c r="D32" s="57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</row>
    <row r="33" ht="15.75" customHeight="1">
      <c r="D33" s="57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</row>
    <row r="34" ht="15.75" customHeight="1">
      <c r="D34" s="57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</row>
    <row r="35" ht="15.75" customHeight="1">
      <c r="D35" s="57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</row>
    <row r="36" ht="15.75" customHeight="1">
      <c r="D36" s="57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</row>
    <row r="37" ht="15.75" customHeight="1">
      <c r="D37" s="57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</row>
    <row r="38" ht="15.75" customHeight="1">
      <c r="D38" s="5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</row>
    <row r="39" ht="15.75" customHeight="1">
      <c r="D39" s="57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</row>
    <row r="40" ht="15.75" customHeight="1">
      <c r="D40" s="57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</row>
    <row r="41" ht="15.75" customHeight="1">
      <c r="D41" s="57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</row>
    <row r="42" ht="15.75" customHeight="1">
      <c r="D42" s="57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</row>
    <row r="43" ht="15.75" customHeight="1">
      <c r="D43" s="57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</row>
    <row r="44" ht="15.75" customHeight="1">
      <c r="D44" s="57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</row>
    <row r="45" ht="15.75" customHeight="1">
      <c r="D45" s="57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</row>
    <row r="46" ht="15.75" customHeight="1">
      <c r="D46" s="57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</row>
    <row r="47" ht="15.75" customHeight="1">
      <c r="D47" s="57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</row>
    <row r="48" ht="15.75" customHeight="1">
      <c r="D48" s="57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customHeight="1">
      <c r="D49" s="57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</row>
    <row r="50" ht="15.75" customHeight="1">
      <c r="D50" s="57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</row>
    <row r="51" ht="15.75" customHeight="1">
      <c r="D51" s="57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</row>
    <row r="52" ht="15.75" customHeight="1">
      <c r="D52" s="57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D53" s="57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customHeight="1">
      <c r="D54" s="57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customHeight="1">
      <c r="D55" s="57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customHeight="1">
      <c r="D56" s="57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</row>
    <row r="57" ht="15.75" customHeight="1">
      <c r="D57" s="57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customHeight="1">
      <c r="D58" s="57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customHeight="1">
      <c r="D59" s="5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customHeight="1">
      <c r="D60" s="57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customHeight="1">
      <c r="D61" s="57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customHeight="1">
      <c r="D62" s="57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customHeight="1">
      <c r="D63" s="57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customHeight="1">
      <c r="D64" s="57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customHeight="1">
      <c r="D65" s="57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D66" s="57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D67" s="57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57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33"/>
    </row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autoFilter ref="$A$13:$BG$16">
    <sortState ref="A13:BG16">
      <sortCondition descending="1" ref="D13:D16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9" max="9" width="1.25"/>
    <col customWidth="1" min="13" max="13" width="1.25"/>
    <col customWidth="1" min="17" max="17" width="1.25"/>
    <col customWidth="1" min="21" max="21" width="1.25"/>
    <col customWidth="1" min="25" max="25" width="1.25"/>
    <col customWidth="1" min="29" max="29" width="1.25"/>
    <col customWidth="1" min="33" max="33" width="1.25"/>
    <col customWidth="1" min="37" max="37" width="1.25"/>
    <col customWidth="1" min="41" max="41" width="1.25"/>
    <col customWidth="1" min="45" max="45" width="1.25"/>
    <col customWidth="1" min="47" max="59" width="8.63"/>
  </cols>
  <sheetData>
    <row r="1" ht="88.5" customHeight="1">
      <c r="A1" s="1"/>
      <c r="B1" s="1" t="s">
        <v>178</v>
      </c>
      <c r="C1" s="2"/>
      <c r="D1" s="29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0"/>
      <c r="R1" s="3"/>
      <c r="S1" s="3"/>
      <c r="T1" s="3"/>
      <c r="U1" s="31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</row>
    <row r="2">
      <c r="A2" s="4"/>
      <c r="B2" s="4"/>
      <c r="C2" s="5"/>
      <c r="D2" s="33"/>
      <c r="U2" s="34"/>
      <c r="AB2" s="34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15"/>
      <c r="B3" s="15" t="s">
        <v>86</v>
      </c>
      <c r="C3" s="22"/>
      <c r="D3" s="35"/>
      <c r="E3" s="36"/>
      <c r="F3" s="37" t="s">
        <v>1</v>
      </c>
      <c r="G3" s="38"/>
      <c r="H3" s="39"/>
      <c r="I3" s="36"/>
      <c r="J3" s="40">
        <v>45913.0</v>
      </c>
      <c r="K3" s="38"/>
      <c r="L3" s="39"/>
      <c r="M3" s="41"/>
      <c r="N3" s="40">
        <v>45941.0</v>
      </c>
      <c r="O3" s="38"/>
      <c r="P3" s="39"/>
      <c r="Q3" s="41"/>
      <c r="R3" s="40">
        <v>45976.0</v>
      </c>
      <c r="S3" s="38"/>
      <c r="T3" s="39"/>
      <c r="U3" s="34"/>
      <c r="V3" s="40">
        <v>46095.0</v>
      </c>
      <c r="W3" s="38"/>
      <c r="X3" s="39"/>
      <c r="Y3" s="34"/>
      <c r="Z3" s="40">
        <v>46096.0</v>
      </c>
      <c r="AA3" s="38"/>
      <c r="AB3" s="39"/>
      <c r="AC3" s="6"/>
      <c r="AD3" s="40">
        <v>46123.0</v>
      </c>
      <c r="AE3" s="38"/>
      <c r="AF3" s="39"/>
      <c r="AG3" s="42"/>
      <c r="AH3" s="40">
        <v>46124.0</v>
      </c>
      <c r="AI3" s="38"/>
      <c r="AJ3" s="39"/>
      <c r="AK3" s="42"/>
      <c r="AL3" s="40">
        <v>45786.0</v>
      </c>
      <c r="AM3" s="38"/>
      <c r="AN3" s="39"/>
      <c r="AO3" s="42"/>
      <c r="AP3" s="43" t="s">
        <v>34</v>
      </c>
      <c r="AQ3" s="38"/>
      <c r="AR3" s="39"/>
      <c r="AS3" s="36"/>
      <c r="AT3" s="36" t="s">
        <v>4</v>
      </c>
    </row>
    <row r="4">
      <c r="A4" s="48"/>
      <c r="B4" s="48"/>
      <c r="C4" s="22"/>
      <c r="D4" s="35"/>
      <c r="E4" s="36"/>
      <c r="F4" s="46" t="s">
        <v>36</v>
      </c>
      <c r="G4" s="46" t="s">
        <v>37</v>
      </c>
      <c r="H4" s="46" t="s">
        <v>38</v>
      </c>
      <c r="I4" s="36"/>
      <c r="J4" s="46" t="s">
        <v>36</v>
      </c>
      <c r="K4" s="46" t="s">
        <v>37</v>
      </c>
      <c r="L4" s="46" t="s">
        <v>38</v>
      </c>
      <c r="M4" s="41"/>
      <c r="N4" s="46" t="s">
        <v>36</v>
      </c>
      <c r="O4" s="46" t="s">
        <v>37</v>
      </c>
      <c r="P4" s="46" t="s">
        <v>38</v>
      </c>
      <c r="R4" s="46" t="s">
        <v>36</v>
      </c>
      <c r="S4" s="46" t="s">
        <v>37</v>
      </c>
      <c r="T4" s="46" t="s">
        <v>38</v>
      </c>
      <c r="U4" s="34"/>
      <c r="V4" s="46" t="s">
        <v>36</v>
      </c>
      <c r="W4" s="46" t="s">
        <v>37</v>
      </c>
      <c r="X4" s="46" t="s">
        <v>38</v>
      </c>
      <c r="Y4" s="34"/>
      <c r="Z4" s="46" t="s">
        <v>36</v>
      </c>
      <c r="AA4" s="46" t="s">
        <v>37</v>
      </c>
      <c r="AB4" s="46" t="s">
        <v>38</v>
      </c>
      <c r="AC4" s="6"/>
      <c r="AD4" s="46" t="s">
        <v>36</v>
      </c>
      <c r="AE4" s="46" t="s">
        <v>37</v>
      </c>
      <c r="AF4" s="46" t="s">
        <v>38</v>
      </c>
      <c r="AG4" s="47"/>
      <c r="AH4" s="46" t="s">
        <v>36</v>
      </c>
      <c r="AI4" s="46" t="s">
        <v>37</v>
      </c>
      <c r="AJ4" s="46" t="s">
        <v>38</v>
      </c>
      <c r="AK4" s="47"/>
      <c r="AL4" s="46" t="s">
        <v>36</v>
      </c>
      <c r="AM4" s="46" t="s">
        <v>37</v>
      </c>
      <c r="AN4" s="46" t="s">
        <v>38</v>
      </c>
      <c r="AO4" s="47"/>
      <c r="AP4" s="46" t="s">
        <v>36</v>
      </c>
      <c r="AQ4" s="46" t="s">
        <v>37</v>
      </c>
      <c r="AR4" s="46" t="s">
        <v>38</v>
      </c>
      <c r="AS4" s="36"/>
      <c r="AT4" s="36" t="s">
        <v>6</v>
      </c>
    </row>
    <row r="5">
      <c r="A5" s="50">
        <f t="shared" ref="A5:A8" si="1">ROW(A2)-ROW($A$2)+1</f>
        <v>1</v>
      </c>
      <c r="B5" s="50" t="s">
        <v>179</v>
      </c>
      <c r="C5" s="22"/>
      <c r="D5" s="35">
        <f t="shared" ref="D5:D8" si="2">G5+K5+O5+S5+W5+AA5+AE5+AI5+AM5+AQ5</f>
        <v>39</v>
      </c>
      <c r="E5" s="36"/>
      <c r="F5" s="23"/>
      <c r="G5" s="23"/>
      <c r="H5" s="23"/>
      <c r="I5" s="36"/>
      <c r="J5" s="23">
        <v>5.59</v>
      </c>
      <c r="K5" s="23">
        <f t="shared" ref="K5:K7" si="3">IF(OR(J5="NT", J5="TIME"), 0, IF(_xlfn.RANK.EQ(J5, $J$5:$J$8, 1)&lt;=10, 11 - _xlfn.RANK.EQ(J5, $J$5:$J$8, 1), 0))</f>
        <v>10</v>
      </c>
      <c r="L5" s="23">
        <f t="shared" ref="L5:L7" si="4">IF(OR(J5="TO", J5="TIME"), 0, IF(J5&lt;&gt;"", 1, ""))</f>
        <v>1</v>
      </c>
      <c r="M5" s="36"/>
      <c r="N5" s="23">
        <v>4.48</v>
      </c>
      <c r="O5" s="55">
        <v>9.0</v>
      </c>
      <c r="P5" s="23">
        <f t="shared" ref="P5:P7" si="5">IF(OR(N5="TO", N5="TIME"), 0, IF(N5&lt;&gt;"", 1, ""))</f>
        <v>1</v>
      </c>
      <c r="Q5" s="36"/>
      <c r="R5" s="23" t="s">
        <v>53</v>
      </c>
      <c r="S5" s="23">
        <f t="shared" ref="S5:S7" si="6">IF(OR(R5="NT", R5="TIME"), 0, IF(_xlfn.RANK.EQ(R5, $R$5:$R$8, 1)&lt;=10, 11 - _xlfn.RANK.EQ(R5, $R$5:$R$8, 1), 0))</f>
        <v>0</v>
      </c>
      <c r="T5" s="23">
        <f t="shared" ref="T5:T7" si="7">IF(OR(R5="TO", R5="TIME"), 0, IF(R5&lt;&gt;"", 1, ""))</f>
        <v>1</v>
      </c>
      <c r="U5" s="36"/>
      <c r="V5" s="23" t="s">
        <v>53</v>
      </c>
      <c r="W5" s="23">
        <f t="shared" ref="W5:W8" si="8">IF(OR(V5="NT", V5="TIME"), 0, IF(_xlfn.RANK.EQ(V5, $V$5:$V$8, 1)&lt;=10, 11 - _xlfn.RANK.EQ(V5, $V$5:$V$8, 1), 0))</f>
        <v>0</v>
      </c>
      <c r="X5" s="23">
        <f t="shared" ref="X5:X8" si="9">IF(OR(V5="TO", V5="TIME"), 0, IF(V5&lt;&gt;"", 1, ""))</f>
        <v>1</v>
      </c>
      <c r="Y5" s="36"/>
      <c r="Z5" s="23">
        <v>4.56</v>
      </c>
      <c r="AA5" s="23">
        <f t="shared" ref="AA5:AA8" si="10">IF(OR(Z5="NT", Z5="TIME"), 0, IF(_xlfn.RANK.EQ(Z5, $Z$5:$Z$8, 1)&lt;=10, 11 - _xlfn.RANK.EQ(Z5, $Z$5:$Z$8, 1), 0))</f>
        <v>10</v>
      </c>
      <c r="AB5" s="23">
        <f t="shared" ref="AB5:AB8" si="11">IF(OR(Z5="TO", Z5="TIME"), 0, IF(Z5&lt;&gt;"", 1, ""))</f>
        <v>1</v>
      </c>
      <c r="AC5" s="6"/>
      <c r="AD5" s="23">
        <v>4.44</v>
      </c>
      <c r="AE5" s="23">
        <f t="shared" ref="AE5:AE8" si="12">IF(OR(AD5="NT", AD5="TIME"), 0, IF(_xlfn.RANK.EQ(AD5, $AD$5:$AD$8, 1)&lt;=10, 11 - _xlfn.RANK.EQ(AD5, $AD$5:$AD$8, 1), 0))</f>
        <v>10</v>
      </c>
      <c r="AF5" s="23">
        <f t="shared" ref="AF5:AF8" si="13">IF(OR(AD5="TO", AD5="TIME"), 0, IF(AD5&lt;&gt;"", 1, ""))</f>
        <v>1</v>
      </c>
      <c r="AG5" s="36"/>
      <c r="AH5" s="23" t="s">
        <v>53</v>
      </c>
      <c r="AI5" s="23">
        <f t="shared" ref="AI5:AI8" si="14">IF(OR(AH5="NT", AH5="TIME"), 0, IF(_xlfn.RANK.EQ(AH5, $AH$5:$AH$8, 1)&lt;=10, 11 - _xlfn.RANK.EQ(AH5, $AH$5:$AH$8, 1), 0))</f>
        <v>0</v>
      </c>
      <c r="AJ5" s="23">
        <f t="shared" ref="AJ5:AJ8" si="15">IF(OR(AH5="TO", AH5="TIME"), 0, IF(AH5&lt;&gt;"", 1, ""))</f>
        <v>1</v>
      </c>
      <c r="AK5" s="36"/>
      <c r="AL5" s="23" t="s">
        <v>53</v>
      </c>
      <c r="AM5" s="23">
        <f t="shared" ref="AM5:AM8" si="16">IF(OR(AL5="NT", AL5="TIME"), 0, IF(_xlfn.RANK.EQ(AL5, $AL$5:$AL$8, 1)&lt;=10, 11 - _xlfn.RANK.EQ(AL5, $AL$5:$AL$8, 1), 0))</f>
        <v>0</v>
      </c>
      <c r="AN5" s="23">
        <f t="shared" ref="AN5:AN8" si="17">IF(OR(AL5="TO", AL5="TIME"), 0, IF(AL5&lt;&gt;"", 1, ""))</f>
        <v>1</v>
      </c>
      <c r="AO5" s="36"/>
      <c r="AP5" s="23" t="s">
        <v>52</v>
      </c>
      <c r="AQ5" s="23">
        <f t="shared" ref="AQ5:AQ8" si="18">IF(OR(AP5="NT", AP5="TIME"), 0, IF(_xlfn.RANK.EQ(AP5, $AP$5:$AP$8, 1)&lt;=10, 11 - _xlfn.RANK.EQ(AP5, $AP$5:$AP$8, 1), 0))</f>
        <v>0</v>
      </c>
      <c r="AR5" s="23">
        <f t="shared" ref="AR5:AR8" si="19">IF(OR(AP5="TO", AP5="TIME"), 0, IF(AP5&lt;&gt;"", 1, ""))</f>
        <v>0</v>
      </c>
      <c r="AS5" s="36"/>
      <c r="AT5" s="23">
        <f t="shared" ref="AT5:AT8" si="20">AR5+AN5+AJ5+AF5+AB5+X5+T5+P5+L5+H5</f>
        <v>8</v>
      </c>
    </row>
    <row r="6">
      <c r="A6" s="50">
        <f t="shared" si="1"/>
        <v>2</v>
      </c>
      <c r="B6" s="50" t="s">
        <v>180</v>
      </c>
      <c r="C6" s="22"/>
      <c r="D6" s="35">
        <f t="shared" si="2"/>
        <v>19</v>
      </c>
      <c r="E6" s="36"/>
      <c r="F6" s="23" t="s">
        <v>53</v>
      </c>
      <c r="G6" s="23">
        <f t="shared" ref="G6:G7" si="21">IF(OR(F6="NT", F6="TIME"), 0, IF(_xlfn.RANK.EQ(F6, $F$5:$F$8, 1)&lt;=10, 11 - _xlfn.RANK.EQ(F6, $F$5:$F$8, 1), 0))</f>
        <v>0</v>
      </c>
      <c r="H6" s="23">
        <f t="shared" ref="H6:H7" si="22">IF(OR(F6="TO", F6="TIME"), 0, IF(F6&lt;&gt;"", 1, ""))</f>
        <v>1</v>
      </c>
      <c r="I6" s="36"/>
      <c r="J6" s="23" t="s">
        <v>53</v>
      </c>
      <c r="K6" s="23">
        <f t="shared" si="3"/>
        <v>0</v>
      </c>
      <c r="L6" s="23">
        <f t="shared" si="4"/>
        <v>1</v>
      </c>
      <c r="M6" s="36"/>
      <c r="N6" s="23" t="s">
        <v>53</v>
      </c>
      <c r="O6" s="23">
        <f t="shared" ref="O6:O7" si="23">IF(OR(N6="NT", N6="TIME"), 0, IF(_xlfn.RANK.EQ(N6, $N$5:$N$8, 1)&lt;=10, 11 - _xlfn.RANK.EQ(N6, $N$5:$N$8, 1), 0))</f>
        <v>0</v>
      </c>
      <c r="P6" s="23">
        <f t="shared" si="5"/>
        <v>1</v>
      </c>
      <c r="Q6" s="36"/>
      <c r="R6" s="23" t="s">
        <v>53</v>
      </c>
      <c r="S6" s="23">
        <f t="shared" si="6"/>
        <v>0</v>
      </c>
      <c r="T6" s="23">
        <f t="shared" si="7"/>
        <v>1</v>
      </c>
      <c r="U6" s="36"/>
      <c r="V6" s="23" t="s">
        <v>53</v>
      </c>
      <c r="W6" s="23">
        <f t="shared" si="8"/>
        <v>0</v>
      </c>
      <c r="X6" s="23">
        <f t="shared" si="9"/>
        <v>1</v>
      </c>
      <c r="Y6" s="36"/>
      <c r="Z6" s="23">
        <v>7.13</v>
      </c>
      <c r="AA6" s="23">
        <f t="shared" si="10"/>
        <v>9</v>
      </c>
      <c r="AB6" s="23">
        <f t="shared" si="11"/>
        <v>1</v>
      </c>
      <c r="AC6" s="6"/>
      <c r="AD6" s="23" t="s">
        <v>53</v>
      </c>
      <c r="AE6" s="23">
        <f t="shared" si="12"/>
        <v>0</v>
      </c>
      <c r="AF6" s="23">
        <f t="shared" si="13"/>
        <v>1</v>
      </c>
      <c r="AG6" s="36"/>
      <c r="AH6" s="23" t="s">
        <v>53</v>
      </c>
      <c r="AI6" s="23">
        <f t="shared" si="14"/>
        <v>0</v>
      </c>
      <c r="AJ6" s="23">
        <f t="shared" si="15"/>
        <v>1</v>
      </c>
      <c r="AK6" s="36"/>
      <c r="AL6" s="23">
        <v>6.16</v>
      </c>
      <c r="AM6" s="23">
        <f t="shared" si="16"/>
        <v>10</v>
      </c>
      <c r="AN6" s="23">
        <f t="shared" si="17"/>
        <v>1</v>
      </c>
      <c r="AO6" s="36"/>
      <c r="AP6" s="23" t="s">
        <v>52</v>
      </c>
      <c r="AQ6" s="23">
        <f t="shared" si="18"/>
        <v>0</v>
      </c>
      <c r="AR6" s="23">
        <f t="shared" si="19"/>
        <v>0</v>
      </c>
      <c r="AS6" s="36"/>
      <c r="AT6" s="23">
        <f t="shared" si="20"/>
        <v>9</v>
      </c>
    </row>
    <row r="7">
      <c r="A7" s="50">
        <f t="shared" si="1"/>
        <v>3</v>
      </c>
      <c r="B7" s="50" t="s">
        <v>181</v>
      </c>
      <c r="C7" s="22"/>
      <c r="D7" s="35">
        <f t="shared" si="2"/>
        <v>0</v>
      </c>
      <c r="E7" s="36"/>
      <c r="F7" s="23" t="s">
        <v>53</v>
      </c>
      <c r="G7" s="23">
        <f t="shared" si="21"/>
        <v>0</v>
      </c>
      <c r="H7" s="23">
        <f t="shared" si="22"/>
        <v>1</v>
      </c>
      <c r="I7" s="36"/>
      <c r="J7" s="23" t="s">
        <v>52</v>
      </c>
      <c r="K7" s="23">
        <f t="shared" si="3"/>
        <v>0</v>
      </c>
      <c r="L7" s="23">
        <f t="shared" si="4"/>
        <v>0</v>
      </c>
      <c r="M7" s="36"/>
      <c r="N7" s="23" t="s">
        <v>53</v>
      </c>
      <c r="O7" s="23">
        <f t="shared" si="23"/>
        <v>0</v>
      </c>
      <c r="P7" s="23">
        <f t="shared" si="5"/>
        <v>1</v>
      </c>
      <c r="Q7" s="36"/>
      <c r="R7" s="23" t="s">
        <v>52</v>
      </c>
      <c r="S7" s="23">
        <f t="shared" si="6"/>
        <v>0</v>
      </c>
      <c r="T7" s="23">
        <f t="shared" si="7"/>
        <v>0</v>
      </c>
      <c r="U7" s="36"/>
      <c r="V7" s="23" t="s">
        <v>53</v>
      </c>
      <c r="W7" s="23">
        <f t="shared" si="8"/>
        <v>0</v>
      </c>
      <c r="X7" s="23">
        <f t="shared" si="9"/>
        <v>1</v>
      </c>
      <c r="Y7" s="36"/>
      <c r="Z7" s="23" t="s">
        <v>53</v>
      </c>
      <c r="AA7" s="23">
        <f t="shared" si="10"/>
        <v>0</v>
      </c>
      <c r="AB7" s="23">
        <f t="shared" si="11"/>
        <v>1</v>
      </c>
      <c r="AC7" s="6"/>
      <c r="AD7" s="23" t="s">
        <v>53</v>
      </c>
      <c r="AE7" s="23">
        <f t="shared" si="12"/>
        <v>0</v>
      </c>
      <c r="AF7" s="23">
        <f t="shared" si="13"/>
        <v>1</v>
      </c>
      <c r="AG7" s="36"/>
      <c r="AH7" s="23" t="s">
        <v>53</v>
      </c>
      <c r="AI7" s="23">
        <f t="shared" si="14"/>
        <v>0</v>
      </c>
      <c r="AJ7" s="23">
        <f t="shared" si="15"/>
        <v>1</v>
      </c>
      <c r="AK7" s="36"/>
      <c r="AL7" s="23" t="s">
        <v>53</v>
      </c>
      <c r="AM7" s="23">
        <f t="shared" si="16"/>
        <v>0</v>
      </c>
      <c r="AN7" s="23">
        <f t="shared" si="17"/>
        <v>1</v>
      </c>
      <c r="AO7" s="36"/>
      <c r="AP7" s="23" t="s">
        <v>52</v>
      </c>
      <c r="AQ7" s="23">
        <f t="shared" si="18"/>
        <v>0</v>
      </c>
      <c r="AR7" s="23">
        <f t="shared" si="19"/>
        <v>0</v>
      </c>
      <c r="AS7" s="36"/>
      <c r="AT7" s="23">
        <f t="shared" si="20"/>
        <v>7</v>
      </c>
    </row>
    <row r="8">
      <c r="A8" s="50">
        <f t="shared" si="1"/>
        <v>4</v>
      </c>
      <c r="B8" s="21" t="s">
        <v>182</v>
      </c>
      <c r="C8" s="22"/>
      <c r="D8" s="35">
        <f t="shared" si="2"/>
        <v>0</v>
      </c>
      <c r="E8" s="36"/>
      <c r="F8" s="23"/>
      <c r="G8" s="23"/>
      <c r="H8" s="23"/>
      <c r="I8" s="36"/>
      <c r="J8" s="23"/>
      <c r="K8" s="23"/>
      <c r="L8" s="23"/>
      <c r="M8" s="36"/>
      <c r="N8" s="23"/>
      <c r="O8" s="23"/>
      <c r="P8" s="23"/>
      <c r="Q8" s="36"/>
      <c r="R8" s="23"/>
      <c r="S8" s="23"/>
      <c r="T8" s="23"/>
      <c r="U8" s="36"/>
      <c r="V8" s="23" t="s">
        <v>53</v>
      </c>
      <c r="W8" s="23">
        <f t="shared" si="8"/>
        <v>0</v>
      </c>
      <c r="X8" s="23">
        <f t="shared" si="9"/>
        <v>1</v>
      </c>
      <c r="Y8" s="36"/>
      <c r="Z8" s="23" t="s">
        <v>53</v>
      </c>
      <c r="AA8" s="23">
        <f t="shared" si="10"/>
        <v>0</v>
      </c>
      <c r="AB8" s="23">
        <f t="shared" si="11"/>
        <v>1</v>
      </c>
      <c r="AC8" s="6"/>
      <c r="AD8" s="23" t="s">
        <v>53</v>
      </c>
      <c r="AE8" s="23">
        <f t="shared" si="12"/>
        <v>0</v>
      </c>
      <c r="AF8" s="23">
        <f t="shared" si="13"/>
        <v>1</v>
      </c>
      <c r="AG8" s="36"/>
      <c r="AH8" s="23" t="s">
        <v>53</v>
      </c>
      <c r="AI8" s="23">
        <f t="shared" si="14"/>
        <v>0</v>
      </c>
      <c r="AJ8" s="23">
        <f t="shared" si="15"/>
        <v>1</v>
      </c>
      <c r="AK8" s="36"/>
      <c r="AL8" s="23" t="s">
        <v>52</v>
      </c>
      <c r="AM8" s="23">
        <f t="shared" si="16"/>
        <v>0</v>
      </c>
      <c r="AN8" s="23">
        <f t="shared" si="17"/>
        <v>0</v>
      </c>
      <c r="AO8" s="36"/>
      <c r="AP8" s="23" t="s">
        <v>52</v>
      </c>
      <c r="AQ8" s="23">
        <f t="shared" si="18"/>
        <v>0</v>
      </c>
      <c r="AR8" s="23">
        <f t="shared" si="19"/>
        <v>0</v>
      </c>
      <c r="AS8" s="36"/>
      <c r="AT8" s="23">
        <f t="shared" si="20"/>
        <v>4</v>
      </c>
    </row>
    <row r="9">
      <c r="A9" s="4"/>
      <c r="B9" s="4"/>
      <c r="C9" s="6"/>
      <c r="D9" s="53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>
      <c r="A10" s="15"/>
      <c r="B10" s="15" t="s">
        <v>51</v>
      </c>
      <c r="C10" s="6"/>
      <c r="D10" s="53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6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>
      <c r="A11" s="48"/>
      <c r="B11" s="48"/>
      <c r="C11" s="22"/>
      <c r="D11" s="35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</row>
    <row r="12">
      <c r="A12" s="21">
        <f t="shared" ref="A12:A17" si="24">ROW(A2)-ROW($A$2)+1</f>
        <v>1</v>
      </c>
      <c r="B12" s="21" t="s">
        <v>179</v>
      </c>
      <c r="C12" s="22"/>
      <c r="D12" s="35">
        <f t="shared" ref="D12:D17" si="25">G12+K12+O12+S12+W12+AA12+AE12+AI12+AM12+AQ12</f>
        <v>77</v>
      </c>
      <c r="E12" s="36"/>
      <c r="F12" s="23"/>
      <c r="G12" s="23"/>
      <c r="H12" s="23"/>
      <c r="I12" s="36"/>
      <c r="J12" s="23">
        <v>12.47</v>
      </c>
      <c r="K12" s="23">
        <f t="shared" ref="K12:K17" si="26">IF(OR(J12="NT", J12="TIME"), 0, IF(_xlfn.RANK.EQ(J12, $J$12:$J$17, 1)&lt;=10, 11 - _xlfn.RANK.EQ(J12, $J$12:$J$17, 1), 0))</f>
        <v>10</v>
      </c>
      <c r="L12" s="23">
        <f t="shared" ref="L12:L17" si="27">IF(OR(J12="TO", J12="TIME"), 0, IF(J12&lt;&gt;"", 1, ""))</f>
        <v>1</v>
      </c>
      <c r="M12" s="36"/>
      <c r="N12" s="23">
        <v>15.05</v>
      </c>
      <c r="O12" s="23">
        <f t="shared" ref="O12:O15" si="28">IF(OR(N12="NT", N12="TIME"), 0, IF(_xlfn.RANK.EQ(N12, $N$12:$N$17, 1)&lt;=10, 11 - _xlfn.RANK.EQ(N12, $N$12:$N$17, 1), 0))</f>
        <v>10</v>
      </c>
      <c r="P12" s="23">
        <f t="shared" ref="P12:P17" si="29">IF(OR(N12="TO", N12="TIME"), 0, IF(N12&lt;&gt;"", 1, ""))</f>
        <v>1</v>
      </c>
      <c r="Q12" s="36"/>
      <c r="R12" s="23">
        <v>11.5</v>
      </c>
      <c r="S12" s="55">
        <v>9.0</v>
      </c>
      <c r="T12" s="23">
        <f t="shared" ref="T12:T17" si="30">IF(OR(R12="TO", R12="TIME"), 0, IF(R12&lt;&gt;"", 1, ""))</f>
        <v>1</v>
      </c>
      <c r="U12" s="36"/>
      <c r="V12" s="23">
        <v>14.47</v>
      </c>
      <c r="W12" s="23">
        <f t="shared" ref="W12:W17" si="31">IF(OR(V12="NT", V12="TIME"), 0, IF(_xlfn.RANK.EQ(V12, $V$12:$V$17, 1)&lt;=10, 11 - _xlfn.RANK.EQ(V12, $V$12:$V$17, 1), 0))</f>
        <v>10</v>
      </c>
      <c r="X12" s="23">
        <f t="shared" ref="X12:X17" si="32">IF(OR(V12="TO", V12="TIME"), 0, IF(V12&lt;&gt;"", 1, ""))</f>
        <v>1</v>
      </c>
      <c r="Y12" s="36"/>
      <c r="Z12" s="23">
        <v>12.29</v>
      </c>
      <c r="AA12" s="23">
        <f t="shared" ref="AA12:AA17" si="33">IF(OR(Z12="NT", Z12="TIME"), 0, IF(_xlfn.RANK.EQ(Z12, $Z$12:$Z$17, 1)&lt;=10, 11 - _xlfn.RANK.EQ(Z12, $Z$12:$Z$17, 1), 0))</f>
        <v>10</v>
      </c>
      <c r="AB12" s="23">
        <f t="shared" ref="AB12:AB17" si="34">IF(OR(Z12="TO", Z12="TIME"), 0, IF(Z12&lt;&gt;"", 1, ""))</f>
        <v>1</v>
      </c>
      <c r="AC12" s="6"/>
      <c r="AD12" s="23">
        <v>13.15</v>
      </c>
      <c r="AE12" s="55">
        <v>9.0</v>
      </c>
      <c r="AF12" s="23">
        <f t="shared" ref="AF12:AF17" si="35">IF(OR(AD12="TO", AD12="TIME"), 0, IF(AD12&lt;&gt;"", 1, ""))</f>
        <v>1</v>
      </c>
      <c r="AG12" s="36"/>
      <c r="AH12" s="23">
        <v>12.68</v>
      </c>
      <c r="AI12" s="55">
        <v>9.0</v>
      </c>
      <c r="AJ12" s="23">
        <f t="shared" ref="AJ12:AJ17" si="36">IF(OR(AH12="TO", AH12="TIME"), 0, IF(AH12&lt;&gt;"", 1, ""))</f>
        <v>1</v>
      </c>
      <c r="AK12" s="36"/>
      <c r="AL12" s="23">
        <v>15.19</v>
      </c>
      <c r="AM12" s="23">
        <f t="shared" ref="AM12:AM17" si="37">IF(OR(AL12="NT", AL12="TIME"), 0, IF(_xlfn.RANK.EQ(AL12, $AL$12:$AL$17, 1)&lt;=10, 11 - _xlfn.RANK.EQ(AL12, $AL$12:$AL$17, 1), 0))</f>
        <v>10</v>
      </c>
      <c r="AN12" s="23">
        <f t="shared" ref="AN12:AN17" si="38">IF(OR(AL12="TO", AL12="TIME"), 0, IF(AL12&lt;&gt;"", 1, ""))</f>
        <v>1</v>
      </c>
      <c r="AO12" s="36"/>
      <c r="AP12" s="23" t="s">
        <v>52</v>
      </c>
      <c r="AQ12" s="23">
        <f t="shared" ref="AQ12:AQ17" si="39">IF(OR(AP12="NT", AP12="TIME"), 0, IF(_xlfn.RANK.EQ(AP12, $AP$12:$AP$17, 1)&lt;=10, 11 - _xlfn.RANK.EQ(AP12, $AP$12:$AP$17, 1), 0))</f>
        <v>0</v>
      </c>
      <c r="AR12" s="23">
        <f t="shared" ref="AR12:AR17" si="40">IF(OR(AP12="TO", AP12="TIME"), 0, IF(AP12&lt;&gt;"", 1, ""))</f>
        <v>0</v>
      </c>
      <c r="AS12" s="36"/>
      <c r="AT12" s="23">
        <f t="shared" ref="AT12:AT17" si="41">AR12+AN12+AJ12+AF12+AB12+X12+T12+P12+L12+H12</f>
        <v>8</v>
      </c>
    </row>
    <row r="13">
      <c r="A13" s="21">
        <f t="shared" si="24"/>
        <v>2</v>
      </c>
      <c r="B13" s="21" t="s">
        <v>180</v>
      </c>
      <c r="C13" s="22"/>
      <c r="D13" s="35">
        <f t="shared" si="25"/>
        <v>65</v>
      </c>
      <c r="E13" s="36"/>
      <c r="F13" s="23">
        <v>19.19</v>
      </c>
      <c r="G13" s="23">
        <f t="shared" ref="G13:G17" si="42">IF(F13="NT", 0, IF(_xlfn.RANK.EQ(F13, $F$12:$F$17, 1)&lt;=10, 11 - _xlfn.RANK.EQ(F13, $F$12:$F$17, 1), 0))</f>
        <v>8</v>
      </c>
      <c r="H13" s="23">
        <f t="shared" ref="H13:H17" si="43">IF(F13="TO", 0, IF(F13&lt;&gt;"", 1, ""))</f>
        <v>1</v>
      </c>
      <c r="I13" s="36"/>
      <c r="J13" s="23">
        <v>20.1</v>
      </c>
      <c r="K13" s="23">
        <f t="shared" si="26"/>
        <v>8</v>
      </c>
      <c r="L13" s="23">
        <f t="shared" si="27"/>
        <v>1</v>
      </c>
      <c r="M13" s="36"/>
      <c r="N13" s="23">
        <v>17.63</v>
      </c>
      <c r="O13" s="23">
        <f t="shared" si="28"/>
        <v>9</v>
      </c>
      <c r="P13" s="23">
        <f t="shared" si="29"/>
        <v>1</v>
      </c>
      <c r="Q13" s="36"/>
      <c r="R13" s="23" t="s">
        <v>53</v>
      </c>
      <c r="S13" s="23">
        <f t="shared" ref="S13:S14" si="44">IF(OR(R13="NT", R13="TIME"), 0, IF(_xlfn.RANK.EQ(R13, $R$12:$R$17, 1)&lt;=10, 11 - _xlfn.RANK.EQ(R13, $R$12:$R$17, 1), 0))</f>
        <v>0</v>
      </c>
      <c r="T13" s="23">
        <f t="shared" si="30"/>
        <v>1</v>
      </c>
      <c r="U13" s="36"/>
      <c r="V13" s="23">
        <v>16.87</v>
      </c>
      <c r="W13" s="23">
        <f t="shared" si="31"/>
        <v>9</v>
      </c>
      <c r="X13" s="23">
        <f t="shared" si="32"/>
        <v>1</v>
      </c>
      <c r="Y13" s="36"/>
      <c r="Z13" s="23">
        <v>14.12</v>
      </c>
      <c r="AA13" s="23">
        <f t="shared" si="33"/>
        <v>8</v>
      </c>
      <c r="AB13" s="23">
        <f t="shared" si="34"/>
        <v>1</v>
      </c>
      <c r="AC13" s="6"/>
      <c r="AD13" s="23">
        <v>20.19</v>
      </c>
      <c r="AE13" s="55">
        <v>7.0</v>
      </c>
      <c r="AF13" s="23">
        <f t="shared" si="35"/>
        <v>1</v>
      </c>
      <c r="AG13" s="36"/>
      <c r="AH13" s="23">
        <v>14.9</v>
      </c>
      <c r="AI13" s="55">
        <v>8.0</v>
      </c>
      <c r="AJ13" s="23">
        <f t="shared" si="36"/>
        <v>1</v>
      </c>
      <c r="AK13" s="36"/>
      <c r="AL13" s="23">
        <v>18.44</v>
      </c>
      <c r="AM13" s="23">
        <f t="shared" si="37"/>
        <v>8</v>
      </c>
      <c r="AN13" s="23">
        <f t="shared" si="38"/>
        <v>1</v>
      </c>
      <c r="AO13" s="36"/>
      <c r="AP13" s="23" t="s">
        <v>52</v>
      </c>
      <c r="AQ13" s="23">
        <f t="shared" si="39"/>
        <v>0</v>
      </c>
      <c r="AR13" s="23">
        <f t="shared" si="40"/>
        <v>0</v>
      </c>
      <c r="AS13" s="36"/>
      <c r="AT13" s="23">
        <f t="shared" si="41"/>
        <v>9</v>
      </c>
    </row>
    <row r="14" ht="15.75" customHeight="1">
      <c r="A14" s="21">
        <f t="shared" si="24"/>
        <v>3</v>
      </c>
      <c r="B14" s="21" t="s">
        <v>182</v>
      </c>
      <c r="C14" s="22"/>
      <c r="D14" s="35">
        <f t="shared" si="25"/>
        <v>49</v>
      </c>
      <c r="E14" s="36"/>
      <c r="F14" s="23">
        <v>18.42</v>
      </c>
      <c r="G14" s="23">
        <f t="shared" si="42"/>
        <v>10</v>
      </c>
      <c r="H14" s="23">
        <f t="shared" si="43"/>
        <v>1</v>
      </c>
      <c r="I14" s="36"/>
      <c r="J14" s="23">
        <v>14.25</v>
      </c>
      <c r="K14" s="23">
        <f t="shared" si="26"/>
        <v>9</v>
      </c>
      <c r="L14" s="23">
        <f t="shared" si="27"/>
        <v>1</v>
      </c>
      <c r="M14" s="36"/>
      <c r="N14" s="23">
        <v>20.97</v>
      </c>
      <c r="O14" s="23">
        <f t="shared" si="28"/>
        <v>7</v>
      </c>
      <c r="P14" s="23">
        <f t="shared" si="29"/>
        <v>1</v>
      </c>
      <c r="Q14" s="36"/>
      <c r="R14" s="23" t="s">
        <v>52</v>
      </c>
      <c r="S14" s="23">
        <f t="shared" si="44"/>
        <v>0</v>
      </c>
      <c r="T14" s="23">
        <f t="shared" si="30"/>
        <v>0</v>
      </c>
      <c r="U14" s="36"/>
      <c r="V14" s="23" t="s">
        <v>53</v>
      </c>
      <c r="W14" s="23">
        <f t="shared" si="31"/>
        <v>0</v>
      </c>
      <c r="X14" s="23">
        <f t="shared" si="32"/>
        <v>1</v>
      </c>
      <c r="Y14" s="36"/>
      <c r="Z14" s="23">
        <v>13.75</v>
      </c>
      <c r="AA14" s="23">
        <f t="shared" si="33"/>
        <v>9</v>
      </c>
      <c r="AB14" s="23">
        <f t="shared" si="34"/>
        <v>1</v>
      </c>
      <c r="AC14" s="6"/>
      <c r="AD14" s="23">
        <v>18.81</v>
      </c>
      <c r="AE14" s="55">
        <v>8.0</v>
      </c>
      <c r="AF14" s="23">
        <f t="shared" si="35"/>
        <v>1</v>
      </c>
      <c r="AG14" s="36"/>
      <c r="AH14" s="23">
        <v>20.22</v>
      </c>
      <c r="AI14" s="55">
        <v>6.0</v>
      </c>
      <c r="AJ14" s="23">
        <f t="shared" si="36"/>
        <v>1</v>
      </c>
      <c r="AK14" s="36"/>
      <c r="AL14" s="23" t="s">
        <v>52</v>
      </c>
      <c r="AM14" s="23">
        <f t="shared" si="37"/>
        <v>0</v>
      </c>
      <c r="AN14" s="23">
        <f t="shared" si="38"/>
        <v>0</v>
      </c>
      <c r="AO14" s="36"/>
      <c r="AP14" s="23" t="s">
        <v>52</v>
      </c>
      <c r="AQ14" s="23">
        <f t="shared" si="39"/>
        <v>0</v>
      </c>
      <c r="AR14" s="23">
        <f t="shared" si="40"/>
        <v>0</v>
      </c>
      <c r="AS14" s="36"/>
      <c r="AT14" s="23">
        <f t="shared" si="41"/>
        <v>7</v>
      </c>
    </row>
    <row r="15" ht="15.75" customHeight="1">
      <c r="A15" s="21">
        <f t="shared" si="24"/>
        <v>4</v>
      </c>
      <c r="B15" s="21" t="s">
        <v>183</v>
      </c>
      <c r="C15" s="22"/>
      <c r="D15" s="35">
        <f t="shared" si="25"/>
        <v>45</v>
      </c>
      <c r="E15" s="36"/>
      <c r="F15" s="23">
        <v>19.0</v>
      </c>
      <c r="G15" s="23">
        <f t="shared" si="42"/>
        <v>9</v>
      </c>
      <c r="H15" s="23">
        <f t="shared" si="43"/>
        <v>1</v>
      </c>
      <c r="I15" s="36"/>
      <c r="J15" s="23" t="s">
        <v>53</v>
      </c>
      <c r="K15" s="23">
        <f t="shared" si="26"/>
        <v>0</v>
      </c>
      <c r="L15" s="23">
        <f t="shared" si="27"/>
        <v>1</v>
      </c>
      <c r="M15" s="36"/>
      <c r="N15" s="23">
        <v>19.72</v>
      </c>
      <c r="O15" s="23">
        <f t="shared" si="28"/>
        <v>8</v>
      </c>
      <c r="P15" s="23">
        <f t="shared" si="29"/>
        <v>1</v>
      </c>
      <c r="Q15" s="36"/>
      <c r="R15" s="23">
        <v>23.96</v>
      </c>
      <c r="S15" s="55">
        <v>7.0</v>
      </c>
      <c r="T15" s="23">
        <f t="shared" si="30"/>
        <v>1</v>
      </c>
      <c r="U15" s="36"/>
      <c r="V15" s="23" t="s">
        <v>53</v>
      </c>
      <c r="W15" s="23">
        <f t="shared" si="31"/>
        <v>0</v>
      </c>
      <c r="X15" s="23">
        <f t="shared" si="32"/>
        <v>1</v>
      </c>
      <c r="Y15" s="36"/>
      <c r="Z15" s="23">
        <v>23.59</v>
      </c>
      <c r="AA15" s="23">
        <f t="shared" si="33"/>
        <v>5</v>
      </c>
      <c r="AB15" s="23">
        <f t="shared" si="34"/>
        <v>1</v>
      </c>
      <c r="AC15" s="6"/>
      <c r="AD15" s="23" t="s">
        <v>53</v>
      </c>
      <c r="AE15" s="23">
        <f t="shared" ref="AE15:AE17" si="45">IF(OR(AD15="NT", AD15="TIME"), 0, IF(_xlfn.RANK.EQ(AD15, $AD$12:$AD$17, 1)&lt;=10, 11 - _xlfn.RANK.EQ(AD15, $AD$12:$AD$17, 1), 0))</f>
        <v>0</v>
      </c>
      <c r="AF15" s="23">
        <f t="shared" si="35"/>
        <v>1</v>
      </c>
      <c r="AG15" s="36"/>
      <c r="AH15" s="23">
        <v>18.44</v>
      </c>
      <c r="AI15" s="55">
        <v>7.0</v>
      </c>
      <c r="AJ15" s="23">
        <f t="shared" si="36"/>
        <v>1</v>
      </c>
      <c r="AK15" s="36"/>
      <c r="AL15" s="23">
        <v>16.0</v>
      </c>
      <c r="AM15" s="23">
        <f t="shared" si="37"/>
        <v>9</v>
      </c>
      <c r="AN15" s="23">
        <f t="shared" si="38"/>
        <v>1</v>
      </c>
      <c r="AO15" s="36"/>
      <c r="AP15" s="23" t="s">
        <v>52</v>
      </c>
      <c r="AQ15" s="23">
        <f t="shared" si="39"/>
        <v>0</v>
      </c>
      <c r="AR15" s="23">
        <f t="shared" si="40"/>
        <v>0</v>
      </c>
      <c r="AS15" s="36"/>
      <c r="AT15" s="23">
        <f t="shared" si="41"/>
        <v>9</v>
      </c>
    </row>
    <row r="16" ht="15.75" customHeight="1">
      <c r="A16" s="21">
        <f t="shared" si="24"/>
        <v>5</v>
      </c>
      <c r="B16" s="21" t="s">
        <v>184</v>
      </c>
      <c r="C16" s="22"/>
      <c r="D16" s="35">
        <f t="shared" si="25"/>
        <v>32</v>
      </c>
      <c r="E16" s="36"/>
      <c r="F16" s="23" t="s">
        <v>53</v>
      </c>
      <c r="G16" s="23">
        <f t="shared" si="42"/>
        <v>0</v>
      </c>
      <c r="H16" s="23">
        <f t="shared" si="43"/>
        <v>1</v>
      </c>
      <c r="I16" s="36"/>
      <c r="J16" s="23" t="s">
        <v>53</v>
      </c>
      <c r="K16" s="23">
        <f t="shared" si="26"/>
        <v>0</v>
      </c>
      <c r="L16" s="23">
        <f t="shared" si="27"/>
        <v>1</v>
      </c>
      <c r="M16" s="36"/>
      <c r="N16" s="23">
        <v>22.67</v>
      </c>
      <c r="O16" s="55">
        <v>5.0</v>
      </c>
      <c r="P16" s="23">
        <f t="shared" si="29"/>
        <v>1</v>
      </c>
      <c r="Q16" s="36"/>
      <c r="R16" s="23">
        <v>23.19</v>
      </c>
      <c r="S16" s="55">
        <v>8.0</v>
      </c>
      <c r="T16" s="23">
        <f t="shared" si="30"/>
        <v>1</v>
      </c>
      <c r="U16" s="36"/>
      <c r="V16" s="23">
        <v>20.5</v>
      </c>
      <c r="W16" s="23">
        <f t="shared" si="31"/>
        <v>8</v>
      </c>
      <c r="X16" s="23">
        <f t="shared" si="32"/>
        <v>1</v>
      </c>
      <c r="Y16" s="36"/>
      <c r="Z16" s="23">
        <v>20.46</v>
      </c>
      <c r="AA16" s="23">
        <f t="shared" si="33"/>
        <v>7</v>
      </c>
      <c r="AB16" s="23">
        <f t="shared" si="34"/>
        <v>1</v>
      </c>
      <c r="AC16" s="6"/>
      <c r="AD16" s="23" t="s">
        <v>52</v>
      </c>
      <c r="AE16" s="23">
        <f t="shared" si="45"/>
        <v>0</v>
      </c>
      <c r="AF16" s="23">
        <f t="shared" si="35"/>
        <v>0</v>
      </c>
      <c r="AG16" s="36"/>
      <c r="AH16" s="23">
        <v>21.44</v>
      </c>
      <c r="AI16" s="55">
        <v>4.0</v>
      </c>
      <c r="AJ16" s="23">
        <f t="shared" si="36"/>
        <v>1</v>
      </c>
      <c r="AK16" s="36"/>
      <c r="AL16" s="23" t="s">
        <v>53</v>
      </c>
      <c r="AM16" s="23">
        <f t="shared" si="37"/>
        <v>0</v>
      </c>
      <c r="AN16" s="23">
        <f t="shared" si="38"/>
        <v>1</v>
      </c>
      <c r="AO16" s="36"/>
      <c r="AP16" s="23" t="s">
        <v>52</v>
      </c>
      <c r="AQ16" s="23">
        <f t="shared" si="39"/>
        <v>0</v>
      </c>
      <c r="AR16" s="23">
        <f t="shared" si="40"/>
        <v>0</v>
      </c>
      <c r="AS16" s="36"/>
      <c r="AT16" s="23">
        <f t="shared" si="41"/>
        <v>8</v>
      </c>
    </row>
    <row r="17" ht="15.75" customHeight="1">
      <c r="A17" s="21">
        <f t="shared" si="24"/>
        <v>6</v>
      </c>
      <c r="B17" s="50" t="s">
        <v>181</v>
      </c>
      <c r="C17" s="22"/>
      <c r="D17" s="35">
        <f t="shared" si="25"/>
        <v>11</v>
      </c>
      <c r="E17" s="36"/>
      <c r="F17" s="23" t="s">
        <v>53</v>
      </c>
      <c r="G17" s="23">
        <f t="shared" si="42"/>
        <v>0</v>
      </c>
      <c r="H17" s="23">
        <f t="shared" si="43"/>
        <v>1</v>
      </c>
      <c r="I17" s="36"/>
      <c r="J17" s="23" t="s">
        <v>52</v>
      </c>
      <c r="K17" s="23">
        <f t="shared" si="26"/>
        <v>0</v>
      </c>
      <c r="L17" s="23">
        <f t="shared" si="27"/>
        <v>0</v>
      </c>
      <c r="M17" s="36"/>
      <c r="N17" s="23" t="s">
        <v>52</v>
      </c>
      <c r="O17" s="23">
        <f>IF(OR(N17="NT", N17="TIME"), 0, IF(_xlfn.RANK.EQ(N17, $N$12:$N$17, 1)&lt;=10, 11 - _xlfn.RANK.EQ(N17, $N$12:$N$17, 1), 0))</f>
        <v>0</v>
      </c>
      <c r="P17" s="23">
        <f t="shared" si="29"/>
        <v>0</v>
      </c>
      <c r="Q17" s="36"/>
      <c r="R17" s="23" t="s">
        <v>53</v>
      </c>
      <c r="S17" s="23">
        <f>IF(OR(R17="NT", R17="TIME"), 0, IF(_xlfn.RANK.EQ(R17, $R$12:$R$17, 1)&lt;=10, 11 - _xlfn.RANK.EQ(R17, $R$12:$R$17, 1), 0))</f>
        <v>0</v>
      </c>
      <c r="T17" s="23">
        <f t="shared" si="30"/>
        <v>1</v>
      </c>
      <c r="U17" s="36"/>
      <c r="V17" s="23" t="s">
        <v>53</v>
      </c>
      <c r="W17" s="23">
        <f t="shared" si="31"/>
        <v>0</v>
      </c>
      <c r="X17" s="23">
        <f t="shared" si="32"/>
        <v>1</v>
      </c>
      <c r="Y17" s="36"/>
      <c r="Z17" s="23">
        <v>22.37</v>
      </c>
      <c r="AA17" s="23">
        <f t="shared" si="33"/>
        <v>6</v>
      </c>
      <c r="AB17" s="23">
        <f t="shared" si="34"/>
        <v>1</v>
      </c>
      <c r="AC17" s="6"/>
      <c r="AD17" s="23" t="s">
        <v>53</v>
      </c>
      <c r="AE17" s="23">
        <f t="shared" si="45"/>
        <v>0</v>
      </c>
      <c r="AF17" s="23">
        <f t="shared" si="35"/>
        <v>1</v>
      </c>
      <c r="AG17" s="36"/>
      <c r="AH17" s="23">
        <v>20.62</v>
      </c>
      <c r="AI17" s="55">
        <v>5.0</v>
      </c>
      <c r="AJ17" s="23">
        <f t="shared" si="36"/>
        <v>1</v>
      </c>
      <c r="AK17" s="36"/>
      <c r="AL17" s="23" t="s">
        <v>53</v>
      </c>
      <c r="AM17" s="23">
        <f t="shared" si="37"/>
        <v>0</v>
      </c>
      <c r="AN17" s="23">
        <f t="shared" si="38"/>
        <v>1</v>
      </c>
      <c r="AO17" s="36"/>
      <c r="AP17" s="23" t="s">
        <v>52</v>
      </c>
      <c r="AQ17" s="23">
        <f t="shared" si="39"/>
        <v>0</v>
      </c>
      <c r="AR17" s="23">
        <f t="shared" si="40"/>
        <v>0</v>
      </c>
      <c r="AS17" s="36"/>
      <c r="AT17" s="23">
        <f t="shared" si="41"/>
        <v>7</v>
      </c>
    </row>
    <row r="18" ht="15.75" customHeight="1">
      <c r="A18" s="4"/>
      <c r="B18" s="74"/>
      <c r="C18" s="6"/>
      <c r="D18" s="5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6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ht="15.75" customHeight="1">
      <c r="A19" s="4"/>
      <c r="B19" s="4"/>
      <c r="C19" s="6"/>
      <c r="D19" s="53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6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 ht="15.75" customHeight="1">
      <c r="A20" s="4"/>
      <c r="B20" s="4"/>
      <c r="C20" s="6"/>
      <c r="D20" s="53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6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>
      <c r="A21" s="15"/>
      <c r="B21" s="15" t="s">
        <v>56</v>
      </c>
      <c r="C21" s="6"/>
      <c r="D21" s="5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6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</row>
    <row r="22" ht="15.75" customHeight="1">
      <c r="A22" s="48"/>
      <c r="B22" s="48"/>
      <c r="C22" s="6"/>
      <c r="D22" s="35"/>
      <c r="E22" s="7"/>
      <c r="F22" s="7"/>
      <c r="G22" s="36"/>
      <c r="H22" s="36"/>
      <c r="I22" s="7"/>
      <c r="J22" s="36"/>
      <c r="K22" s="36"/>
      <c r="L22" s="36"/>
      <c r="M22" s="7"/>
      <c r="N22" s="36"/>
      <c r="O22" s="36"/>
      <c r="P22" s="36"/>
      <c r="Q22" s="7"/>
      <c r="R22" s="36"/>
      <c r="S22" s="36"/>
      <c r="T22" s="36"/>
      <c r="U22" s="7"/>
      <c r="V22" s="36"/>
      <c r="W22" s="36"/>
      <c r="X22" s="36"/>
      <c r="Y22" s="7"/>
      <c r="Z22" s="36"/>
      <c r="AA22" s="36"/>
      <c r="AB22" s="36"/>
      <c r="AC22" s="6"/>
      <c r="AD22" s="36"/>
      <c r="AE22" s="36"/>
      <c r="AF22" s="36"/>
      <c r="AG22" s="7"/>
      <c r="AH22" s="36"/>
      <c r="AI22" s="36"/>
      <c r="AJ22" s="36"/>
      <c r="AK22" s="7"/>
      <c r="AL22" s="36"/>
      <c r="AM22" s="36"/>
      <c r="AN22" s="36"/>
      <c r="AO22" s="7"/>
      <c r="AP22" s="36"/>
      <c r="AQ22" s="36"/>
      <c r="AR22" s="36"/>
      <c r="AS22" s="7"/>
      <c r="AT22" s="36"/>
    </row>
    <row r="23" ht="15.75" customHeight="1">
      <c r="A23" s="21">
        <f t="shared" ref="A23:A30" si="46">ROW(A2)-ROW($A$2)+1</f>
        <v>1</v>
      </c>
      <c r="B23" s="21" t="s">
        <v>179</v>
      </c>
      <c r="C23" s="6"/>
      <c r="D23" s="35">
        <f t="shared" ref="D23:D30" si="47">G23+K23+O23+S23+W23+AA23+AE23+AI23+AM23+AQ23</f>
        <v>69</v>
      </c>
      <c r="E23" s="7"/>
      <c r="F23" s="23" t="s">
        <v>52</v>
      </c>
      <c r="G23" s="23">
        <f>IF(OR(F23="NT", F23="TIME"), 0, IF(_xlfn.RANK.EQ(F23, $J$23:$J$30, 1)&lt;=10, 11 - _xlfn.RANK.EQ(F23, $J$23:$J$30, 1), 0))</f>
        <v>0</v>
      </c>
      <c r="H23" s="23">
        <f t="shared" ref="H23:H28" si="48">IF(OR(F23="TO", F23="TIME"), 0, IF(F23&lt;&gt;"", 1, ""))</f>
        <v>0</v>
      </c>
      <c r="I23" s="7"/>
      <c r="J23" s="23">
        <v>24.949</v>
      </c>
      <c r="K23" s="23">
        <f t="shared" ref="K23:K29" si="49">IF(OR(J23="NT", J23="TIME"), 0, IF(_xlfn.RANK.EQ(J23, $J$23:$J$30, 1)&lt;=10, 11 - _xlfn.RANK.EQ(J23, $J$23:$J$30, 1), 0))</f>
        <v>9</v>
      </c>
      <c r="L23" s="23">
        <f t="shared" ref="L23:L29" si="50">IF(OR(J23="TO", J23="TIME"), 0, IF(J23&lt;&gt;"", 1, ""))</f>
        <v>1</v>
      </c>
      <c r="M23" s="7"/>
      <c r="N23" s="23">
        <v>31.28</v>
      </c>
      <c r="O23" s="23">
        <f t="shared" ref="O23:O29" si="51">IF(OR(N23="NT", N23="TIME"), 0, IF(_xlfn.RANK.EQ(N23, $N$23:$N$30, 1)&lt;=10, 11 - _xlfn.RANK.EQ(N23, $N$23:$N$30, 1), 0))</f>
        <v>7</v>
      </c>
      <c r="P23" s="23">
        <f t="shared" ref="P23:P29" si="52">IF(OR(N23="TO", N23="TIME"), 0, IF(N23&lt;&gt;"", 1, ""))</f>
        <v>1</v>
      </c>
      <c r="Q23" s="7"/>
      <c r="R23" s="23">
        <v>24.261</v>
      </c>
      <c r="S23" s="23">
        <f t="shared" ref="S23:S30" si="53">IF(OR(R23="NT", R23="TIME"), 0, IF(_xlfn.RANK.EQ(R23, $R$23:$R$30, 1)&lt;=10, 11 - _xlfn.RANK.EQ(R23, $R$23:$R$30, 1), 0))</f>
        <v>10</v>
      </c>
      <c r="T23" s="23">
        <f t="shared" ref="T23:T30" si="54">IF(OR(R23="TO", R23="TIME"), 0, IF(R23&lt;&gt;"", 1, ""))</f>
        <v>1</v>
      </c>
      <c r="U23" s="7"/>
      <c r="V23" s="23">
        <v>24.906</v>
      </c>
      <c r="W23" s="23">
        <f t="shared" ref="W23:W30" si="55">IF(OR(V23="NT", V23="TIME"), 0, IF(_xlfn.RANK.EQ(V23, $V$23:$V$30, 1)&lt;=10, 11 - _xlfn.RANK.EQ(V23, $V$23:$V$30, 1), 0))</f>
        <v>9</v>
      </c>
      <c r="X23" s="23">
        <f t="shared" ref="X23:X30" si="56">IF(OR(V23="TO", V23="TIME"), 0, IF(V23&lt;&gt;"", 1, ""))</f>
        <v>1</v>
      </c>
      <c r="Y23" s="7"/>
      <c r="Z23" s="23">
        <v>25.364</v>
      </c>
      <c r="AA23" s="23">
        <f t="shared" ref="AA23:AA30" si="57">IF(OR(Z23="NT", Z23="TIME"), 0, IF(_xlfn.RANK.EQ(Z23, $Z$23:$Z$30, 1)&lt;=10, 11 - _xlfn.RANK.EQ(Z23, $Z$23:$Z$30, 1), 0))</f>
        <v>8</v>
      </c>
      <c r="AB23" s="23">
        <f t="shared" ref="AB23:AB30" si="58">IF(OR(Z23="TO", Z23="TIME"), 0, IF(Z23&lt;&gt;"", 1, ""))</f>
        <v>1</v>
      </c>
      <c r="AC23" s="6"/>
      <c r="AD23" s="23">
        <v>24.104</v>
      </c>
      <c r="AE23" s="23">
        <f t="shared" ref="AE23:AE30" si="59">IF(OR(AD23="NT", AD23="TIME"), 0, IF(_xlfn.RANK.EQ(AD23, $AD$23:$AD$30, 1)&lt;=10, 11 - _xlfn.RANK.EQ(AD23, $AD$23:$AD$30, 1), 0))</f>
        <v>8</v>
      </c>
      <c r="AF23" s="23">
        <f t="shared" ref="AF23:AF30" si="60">IF(OR(AD23="TO", AD23="TIME"), 0, IF(AD23&lt;&gt;"", 1, ""))</f>
        <v>1</v>
      </c>
      <c r="AG23" s="7"/>
      <c r="AH23" s="23">
        <v>24.334</v>
      </c>
      <c r="AI23" s="23">
        <f t="shared" ref="AI23:AI30" si="61">IF(OR(AH23="NT", AH23="TIME"), 0, IF(_xlfn.RANK.EQ(AH23, $AH$23:$AH$30, 1)&lt;=10, 11 - _xlfn.RANK.EQ(AH23, $AH$23:$AH$30, 1), 0))</f>
        <v>9</v>
      </c>
      <c r="AJ23" s="23">
        <f t="shared" ref="AJ23:AJ30" si="62">IF(OR(AH23="TO", AH23="TIME"), 0, IF(AH23&lt;&gt;"", 1, ""))</f>
        <v>1</v>
      </c>
      <c r="AK23" s="7"/>
      <c r="AL23" s="23">
        <v>24.427</v>
      </c>
      <c r="AM23" s="23">
        <f t="shared" ref="AM23:AM27" si="63">IF(OR(AL23="NT", AL23="TIME"), 0, IF(_xlfn.RANK.EQ(AL23, $AL$23:$AL$30, 1)&lt;=10, 11 - _xlfn.RANK.EQ(AL23, $AL$23:$AL$30, 1), 0))</f>
        <v>9</v>
      </c>
      <c r="AN23" s="23">
        <f t="shared" ref="AN23:AN30" si="64">IF(OR(AL23="TO", AL23="TIME"), 0, IF(AL23&lt;&gt;"", 1, ""))</f>
        <v>1</v>
      </c>
      <c r="AO23" s="7"/>
      <c r="AP23" s="23" t="s">
        <v>52</v>
      </c>
      <c r="AQ23" s="23">
        <f t="shared" ref="AQ23:AQ30" si="65">IF(OR(AP23="NT", AP23="TIME"), 0, IF(_xlfn.RANK.EQ(AP23, $AP$23:$AP$30, 1)&lt;=10, 11 - _xlfn.RANK.EQ(AP23, $AP$23:$AP$30, 1), 0))</f>
        <v>0</v>
      </c>
      <c r="AR23" s="23">
        <f t="shared" ref="AR23:AR30" si="66">IF(OR(AP23="TO", AP23="TIME"), 0, IF(AP23&lt;&gt;"", 1, ""))</f>
        <v>0</v>
      </c>
      <c r="AS23" s="7"/>
      <c r="AT23" s="23">
        <f t="shared" ref="AT23:AT30" si="67">AR23+AN23+AJ23+AF23+AB23+X23+T23+P23+L23+H23</f>
        <v>8</v>
      </c>
    </row>
    <row r="24" ht="15.75" customHeight="1">
      <c r="A24" s="21">
        <f t="shared" si="46"/>
        <v>2</v>
      </c>
      <c r="B24" s="21" t="s">
        <v>184</v>
      </c>
      <c r="C24" s="6"/>
      <c r="D24" s="35">
        <f t="shared" si="47"/>
        <v>63</v>
      </c>
      <c r="E24" s="7"/>
      <c r="F24" s="23">
        <v>28.212</v>
      </c>
      <c r="G24" s="23">
        <f t="shared" ref="G24:G28" si="68">IF(F24="NT", 0, IF(_xlfn.RANK.EQ(F24, $F$23:$F$30, 1)&lt;=10, 11 - _xlfn.RANK.EQ(F24, $F$23:$F$30, 1), 0))</f>
        <v>8</v>
      </c>
      <c r="H24" s="23">
        <f t="shared" si="48"/>
        <v>1</v>
      </c>
      <c r="I24" s="7"/>
      <c r="J24" s="23">
        <v>38.373</v>
      </c>
      <c r="K24" s="23">
        <f t="shared" si="49"/>
        <v>7</v>
      </c>
      <c r="L24" s="23">
        <f t="shared" si="50"/>
        <v>1</v>
      </c>
      <c r="M24" s="7"/>
      <c r="N24" s="23">
        <v>34.17</v>
      </c>
      <c r="O24" s="23">
        <f t="shared" si="51"/>
        <v>6</v>
      </c>
      <c r="P24" s="23">
        <f t="shared" si="52"/>
        <v>1</v>
      </c>
      <c r="Q24" s="7"/>
      <c r="R24" s="23" t="s">
        <v>53</v>
      </c>
      <c r="S24" s="23">
        <f t="shared" si="53"/>
        <v>0</v>
      </c>
      <c r="T24" s="23">
        <f t="shared" si="54"/>
        <v>1</v>
      </c>
      <c r="U24" s="7"/>
      <c r="V24" s="23">
        <v>28.143</v>
      </c>
      <c r="W24" s="23">
        <f t="shared" si="55"/>
        <v>6</v>
      </c>
      <c r="X24" s="23">
        <f t="shared" si="56"/>
        <v>1</v>
      </c>
      <c r="Y24" s="7"/>
      <c r="Z24" s="23">
        <v>27.178</v>
      </c>
      <c r="AA24" s="23">
        <f t="shared" si="57"/>
        <v>6</v>
      </c>
      <c r="AB24" s="23">
        <f t="shared" si="58"/>
        <v>1</v>
      </c>
      <c r="AC24" s="6"/>
      <c r="AD24" s="23">
        <v>22.488</v>
      </c>
      <c r="AE24" s="23">
        <f t="shared" si="59"/>
        <v>10</v>
      </c>
      <c r="AF24" s="23">
        <f t="shared" si="60"/>
        <v>1</v>
      </c>
      <c r="AG24" s="7"/>
      <c r="AH24" s="23">
        <v>21.557</v>
      </c>
      <c r="AI24" s="23">
        <f t="shared" si="61"/>
        <v>10</v>
      </c>
      <c r="AJ24" s="23">
        <f t="shared" si="62"/>
        <v>1</v>
      </c>
      <c r="AK24" s="7"/>
      <c r="AL24" s="23">
        <v>22.188</v>
      </c>
      <c r="AM24" s="23">
        <f t="shared" si="63"/>
        <v>10</v>
      </c>
      <c r="AN24" s="23">
        <f t="shared" si="64"/>
        <v>1</v>
      </c>
      <c r="AO24" s="7"/>
      <c r="AP24" s="23" t="s">
        <v>52</v>
      </c>
      <c r="AQ24" s="23">
        <f t="shared" si="65"/>
        <v>0</v>
      </c>
      <c r="AR24" s="23">
        <f t="shared" si="66"/>
        <v>0</v>
      </c>
      <c r="AS24" s="7"/>
      <c r="AT24" s="23">
        <f t="shared" si="67"/>
        <v>9</v>
      </c>
    </row>
    <row r="25" ht="15.75" customHeight="1">
      <c r="A25" s="21">
        <f t="shared" si="46"/>
        <v>3</v>
      </c>
      <c r="B25" s="21" t="s">
        <v>183</v>
      </c>
      <c r="C25" s="6"/>
      <c r="D25" s="35">
        <f t="shared" si="47"/>
        <v>61</v>
      </c>
      <c r="E25" s="7"/>
      <c r="F25" s="23">
        <v>27.968</v>
      </c>
      <c r="G25" s="23">
        <f t="shared" si="68"/>
        <v>9</v>
      </c>
      <c r="H25" s="23">
        <f t="shared" si="48"/>
        <v>1</v>
      </c>
      <c r="I25" s="7"/>
      <c r="J25" s="23">
        <v>30.936</v>
      </c>
      <c r="K25" s="23">
        <f t="shared" si="49"/>
        <v>8</v>
      </c>
      <c r="L25" s="23">
        <f t="shared" si="50"/>
        <v>1</v>
      </c>
      <c r="M25" s="7"/>
      <c r="N25" s="23">
        <v>24.21</v>
      </c>
      <c r="O25" s="23">
        <f t="shared" si="51"/>
        <v>10</v>
      </c>
      <c r="P25" s="23">
        <f t="shared" si="52"/>
        <v>1</v>
      </c>
      <c r="Q25" s="7"/>
      <c r="R25" s="23">
        <v>24.957</v>
      </c>
      <c r="S25" s="23">
        <f t="shared" si="53"/>
        <v>9</v>
      </c>
      <c r="T25" s="23">
        <f t="shared" si="54"/>
        <v>1</v>
      </c>
      <c r="U25" s="7"/>
      <c r="V25" s="23" t="s">
        <v>53</v>
      </c>
      <c r="W25" s="23">
        <f t="shared" si="55"/>
        <v>0</v>
      </c>
      <c r="X25" s="23">
        <f t="shared" si="56"/>
        <v>1</v>
      </c>
      <c r="Y25" s="7"/>
      <c r="Z25" s="23">
        <v>30.399</v>
      </c>
      <c r="AA25" s="23">
        <f t="shared" si="57"/>
        <v>5</v>
      </c>
      <c r="AB25" s="23">
        <f t="shared" si="58"/>
        <v>1</v>
      </c>
      <c r="AC25" s="6"/>
      <c r="AD25" s="23">
        <v>25.613</v>
      </c>
      <c r="AE25" s="23">
        <f t="shared" si="59"/>
        <v>7</v>
      </c>
      <c r="AF25" s="23">
        <f t="shared" si="60"/>
        <v>1</v>
      </c>
      <c r="AG25" s="7"/>
      <c r="AH25" s="23">
        <v>26.135</v>
      </c>
      <c r="AI25" s="23">
        <f t="shared" si="61"/>
        <v>7</v>
      </c>
      <c r="AJ25" s="23">
        <f t="shared" si="62"/>
        <v>1</v>
      </c>
      <c r="AK25" s="7"/>
      <c r="AL25" s="23">
        <v>25.935</v>
      </c>
      <c r="AM25" s="23">
        <f t="shared" si="63"/>
        <v>6</v>
      </c>
      <c r="AN25" s="23">
        <f t="shared" si="64"/>
        <v>1</v>
      </c>
      <c r="AO25" s="7"/>
      <c r="AP25" s="23" t="s">
        <v>52</v>
      </c>
      <c r="AQ25" s="23">
        <f t="shared" si="65"/>
        <v>0</v>
      </c>
      <c r="AR25" s="23">
        <f t="shared" si="66"/>
        <v>0</v>
      </c>
      <c r="AS25" s="7"/>
      <c r="AT25" s="23">
        <f t="shared" si="67"/>
        <v>9</v>
      </c>
    </row>
    <row r="26" ht="15.75" customHeight="1">
      <c r="A26" s="21">
        <f t="shared" si="46"/>
        <v>4</v>
      </c>
      <c r="B26" s="21" t="s">
        <v>182</v>
      </c>
      <c r="C26" s="6"/>
      <c r="D26" s="35">
        <f t="shared" si="47"/>
        <v>54</v>
      </c>
      <c r="E26" s="7"/>
      <c r="F26" s="56">
        <v>22.882</v>
      </c>
      <c r="G26" s="23">
        <f t="shared" si="68"/>
        <v>10</v>
      </c>
      <c r="H26" s="23">
        <f t="shared" si="48"/>
        <v>1</v>
      </c>
      <c r="I26" s="7"/>
      <c r="J26" s="23">
        <v>23.432</v>
      </c>
      <c r="K26" s="23">
        <f t="shared" si="49"/>
        <v>10</v>
      </c>
      <c r="L26" s="23">
        <f t="shared" si="50"/>
        <v>1</v>
      </c>
      <c r="M26" s="7"/>
      <c r="N26" s="23">
        <v>30.26</v>
      </c>
      <c r="O26" s="23">
        <f t="shared" si="51"/>
        <v>8</v>
      </c>
      <c r="P26" s="23">
        <f t="shared" si="52"/>
        <v>1</v>
      </c>
      <c r="Q26" s="7"/>
      <c r="R26" s="23" t="s">
        <v>52</v>
      </c>
      <c r="S26" s="23">
        <f t="shared" si="53"/>
        <v>0</v>
      </c>
      <c r="T26" s="23">
        <f t="shared" si="54"/>
        <v>0</v>
      </c>
      <c r="U26" s="7"/>
      <c r="V26" s="23">
        <v>26.539</v>
      </c>
      <c r="W26" s="23">
        <f t="shared" si="55"/>
        <v>8</v>
      </c>
      <c r="X26" s="23">
        <f t="shared" si="56"/>
        <v>1</v>
      </c>
      <c r="Y26" s="7"/>
      <c r="Z26" s="23">
        <v>25.125</v>
      </c>
      <c r="AA26" s="23">
        <f t="shared" si="57"/>
        <v>9</v>
      </c>
      <c r="AB26" s="23">
        <f t="shared" si="58"/>
        <v>1</v>
      </c>
      <c r="AC26" s="6"/>
      <c r="AD26" s="23">
        <v>23.862</v>
      </c>
      <c r="AE26" s="23">
        <f t="shared" si="59"/>
        <v>9</v>
      </c>
      <c r="AF26" s="23">
        <f t="shared" si="60"/>
        <v>1</v>
      </c>
      <c r="AG26" s="7"/>
      <c r="AH26" s="23" t="s">
        <v>53</v>
      </c>
      <c r="AI26" s="23">
        <f t="shared" si="61"/>
        <v>0</v>
      </c>
      <c r="AJ26" s="23">
        <f t="shared" si="62"/>
        <v>1</v>
      </c>
      <c r="AK26" s="7"/>
      <c r="AL26" s="23" t="s">
        <v>52</v>
      </c>
      <c r="AM26" s="23">
        <f t="shared" si="63"/>
        <v>0</v>
      </c>
      <c r="AN26" s="23">
        <f t="shared" si="64"/>
        <v>0</v>
      </c>
      <c r="AO26" s="7"/>
      <c r="AP26" s="23" t="s">
        <v>52</v>
      </c>
      <c r="AQ26" s="23">
        <f t="shared" si="65"/>
        <v>0</v>
      </c>
      <c r="AR26" s="23">
        <f t="shared" si="66"/>
        <v>0</v>
      </c>
      <c r="AS26" s="7"/>
      <c r="AT26" s="23">
        <f t="shared" si="67"/>
        <v>7</v>
      </c>
    </row>
    <row r="27" ht="15.75" customHeight="1">
      <c r="A27" s="21">
        <f t="shared" si="46"/>
        <v>5</v>
      </c>
      <c r="B27" s="21" t="s">
        <v>180</v>
      </c>
      <c r="C27" s="6"/>
      <c r="D27" s="35">
        <f t="shared" si="47"/>
        <v>53</v>
      </c>
      <c r="E27" s="7"/>
      <c r="F27" s="23">
        <v>29.616</v>
      </c>
      <c r="G27" s="23">
        <f t="shared" si="68"/>
        <v>7</v>
      </c>
      <c r="H27" s="23">
        <f t="shared" si="48"/>
        <v>1</v>
      </c>
      <c r="I27" s="7"/>
      <c r="J27" s="23" t="s">
        <v>53</v>
      </c>
      <c r="K27" s="23">
        <f t="shared" si="49"/>
        <v>0</v>
      </c>
      <c r="L27" s="23">
        <f t="shared" si="50"/>
        <v>1</v>
      </c>
      <c r="M27" s="7"/>
      <c r="N27" s="23" t="s">
        <v>53</v>
      </c>
      <c r="O27" s="23">
        <f t="shared" si="51"/>
        <v>0</v>
      </c>
      <c r="P27" s="23">
        <f t="shared" si="52"/>
        <v>1</v>
      </c>
      <c r="Q27" s="7"/>
      <c r="R27" s="23">
        <v>31.068</v>
      </c>
      <c r="S27" s="23">
        <f t="shared" si="53"/>
        <v>6</v>
      </c>
      <c r="T27" s="23">
        <f t="shared" si="54"/>
        <v>1</v>
      </c>
      <c r="U27" s="7"/>
      <c r="V27" s="23">
        <v>24.568</v>
      </c>
      <c r="W27" s="23">
        <f t="shared" si="55"/>
        <v>10</v>
      </c>
      <c r="X27" s="23">
        <f t="shared" si="56"/>
        <v>1</v>
      </c>
      <c r="Y27" s="7"/>
      <c r="Z27" s="23">
        <v>24.392</v>
      </c>
      <c r="AA27" s="23">
        <f t="shared" si="57"/>
        <v>10</v>
      </c>
      <c r="AB27" s="23">
        <f t="shared" si="58"/>
        <v>1</v>
      </c>
      <c r="AC27" s="6"/>
      <c r="AD27" s="23">
        <v>30.5</v>
      </c>
      <c r="AE27" s="23">
        <f t="shared" si="59"/>
        <v>4</v>
      </c>
      <c r="AF27" s="23">
        <f t="shared" si="60"/>
        <v>1</v>
      </c>
      <c r="AG27" s="7"/>
      <c r="AH27" s="23">
        <v>24.712</v>
      </c>
      <c r="AI27" s="23">
        <f t="shared" si="61"/>
        <v>8</v>
      </c>
      <c r="AJ27" s="23">
        <f t="shared" si="62"/>
        <v>1</v>
      </c>
      <c r="AK27" s="7"/>
      <c r="AL27" s="23">
        <v>24.849</v>
      </c>
      <c r="AM27" s="23">
        <f t="shared" si="63"/>
        <v>8</v>
      </c>
      <c r="AN27" s="23">
        <f t="shared" si="64"/>
        <v>1</v>
      </c>
      <c r="AO27" s="7"/>
      <c r="AP27" s="23" t="s">
        <v>52</v>
      </c>
      <c r="AQ27" s="23">
        <f t="shared" si="65"/>
        <v>0</v>
      </c>
      <c r="AR27" s="23">
        <f t="shared" si="66"/>
        <v>0</v>
      </c>
      <c r="AS27" s="7"/>
      <c r="AT27" s="23">
        <f t="shared" si="67"/>
        <v>9</v>
      </c>
    </row>
    <row r="28" ht="15.75" customHeight="1">
      <c r="A28" s="21">
        <f t="shared" si="46"/>
        <v>6</v>
      </c>
      <c r="B28" s="21" t="s">
        <v>181</v>
      </c>
      <c r="C28" s="6"/>
      <c r="D28" s="35">
        <f t="shared" si="47"/>
        <v>38</v>
      </c>
      <c r="E28" s="7"/>
      <c r="F28" s="56">
        <v>43.819</v>
      </c>
      <c r="G28" s="23">
        <f t="shared" si="68"/>
        <v>6</v>
      </c>
      <c r="H28" s="23">
        <f t="shared" si="48"/>
        <v>1</v>
      </c>
      <c r="I28" s="7"/>
      <c r="J28" s="23" t="s">
        <v>52</v>
      </c>
      <c r="K28" s="23">
        <f t="shared" si="49"/>
        <v>0</v>
      </c>
      <c r="L28" s="23">
        <f t="shared" si="50"/>
        <v>0</v>
      </c>
      <c r="M28" s="7"/>
      <c r="N28" s="23">
        <v>34.83</v>
      </c>
      <c r="O28" s="23">
        <f t="shared" si="51"/>
        <v>5</v>
      </c>
      <c r="P28" s="23">
        <f t="shared" si="52"/>
        <v>1</v>
      </c>
      <c r="Q28" s="7"/>
      <c r="R28" s="23">
        <v>27.426</v>
      </c>
      <c r="S28" s="23">
        <f t="shared" si="53"/>
        <v>8</v>
      </c>
      <c r="T28" s="23">
        <f t="shared" si="54"/>
        <v>1</v>
      </c>
      <c r="U28" s="7"/>
      <c r="V28" s="23">
        <v>35.763</v>
      </c>
      <c r="W28" s="23">
        <f t="shared" si="55"/>
        <v>4</v>
      </c>
      <c r="X28" s="23">
        <f t="shared" si="56"/>
        <v>1</v>
      </c>
      <c r="Y28" s="7"/>
      <c r="Z28" s="23" t="s">
        <v>53</v>
      </c>
      <c r="AA28" s="23">
        <f t="shared" si="57"/>
        <v>0</v>
      </c>
      <c r="AB28" s="23">
        <f t="shared" si="58"/>
        <v>1</v>
      </c>
      <c r="AC28" s="6"/>
      <c r="AD28" s="23">
        <v>28.965</v>
      </c>
      <c r="AE28" s="23">
        <f t="shared" si="59"/>
        <v>5</v>
      </c>
      <c r="AF28" s="23">
        <f t="shared" si="60"/>
        <v>1</v>
      </c>
      <c r="AG28" s="7"/>
      <c r="AH28" s="23">
        <v>26.542</v>
      </c>
      <c r="AI28" s="23">
        <f t="shared" si="61"/>
        <v>6</v>
      </c>
      <c r="AJ28" s="23">
        <f t="shared" si="62"/>
        <v>1</v>
      </c>
      <c r="AK28" s="7"/>
      <c r="AL28" s="23">
        <v>35.657</v>
      </c>
      <c r="AM28" s="55">
        <v>4.0</v>
      </c>
      <c r="AN28" s="23">
        <f t="shared" si="64"/>
        <v>1</v>
      </c>
      <c r="AO28" s="7"/>
      <c r="AP28" s="23" t="s">
        <v>52</v>
      </c>
      <c r="AQ28" s="23">
        <f t="shared" si="65"/>
        <v>0</v>
      </c>
      <c r="AR28" s="23">
        <f t="shared" si="66"/>
        <v>0</v>
      </c>
      <c r="AS28" s="7"/>
      <c r="AT28" s="23">
        <f t="shared" si="67"/>
        <v>8</v>
      </c>
    </row>
    <row r="29" ht="15.75" customHeight="1">
      <c r="A29" s="21">
        <f t="shared" si="46"/>
        <v>7</v>
      </c>
      <c r="B29" s="21" t="s">
        <v>185</v>
      </c>
      <c r="C29" s="6"/>
      <c r="D29" s="35">
        <f t="shared" si="47"/>
        <v>34</v>
      </c>
      <c r="E29" s="7"/>
      <c r="F29" s="56"/>
      <c r="G29" s="23"/>
      <c r="H29" s="23"/>
      <c r="I29" s="7"/>
      <c r="J29" s="23" t="s">
        <v>52</v>
      </c>
      <c r="K29" s="23">
        <f t="shared" si="49"/>
        <v>0</v>
      </c>
      <c r="L29" s="23">
        <f t="shared" si="50"/>
        <v>0</v>
      </c>
      <c r="M29" s="7"/>
      <c r="N29" s="23">
        <v>27.97</v>
      </c>
      <c r="O29" s="23">
        <f t="shared" si="51"/>
        <v>9</v>
      </c>
      <c r="P29" s="23">
        <f t="shared" si="52"/>
        <v>1</v>
      </c>
      <c r="Q29" s="7"/>
      <c r="R29" s="23" t="s">
        <v>52</v>
      </c>
      <c r="S29" s="23">
        <f t="shared" si="53"/>
        <v>0</v>
      </c>
      <c r="T29" s="23">
        <f t="shared" si="54"/>
        <v>0</v>
      </c>
      <c r="U29" s="7"/>
      <c r="V29" s="23">
        <v>27.047</v>
      </c>
      <c r="W29" s="23">
        <f t="shared" si="55"/>
        <v>7</v>
      </c>
      <c r="X29" s="23">
        <f t="shared" si="56"/>
        <v>1</v>
      </c>
      <c r="Y29" s="7"/>
      <c r="Z29" s="23">
        <v>25.364</v>
      </c>
      <c r="AA29" s="23">
        <f t="shared" si="57"/>
        <v>8</v>
      </c>
      <c r="AB29" s="23">
        <f t="shared" si="58"/>
        <v>1</v>
      </c>
      <c r="AC29" s="6"/>
      <c r="AD29" s="23">
        <v>35.412</v>
      </c>
      <c r="AE29" s="23">
        <f t="shared" si="59"/>
        <v>3</v>
      </c>
      <c r="AF29" s="23">
        <f t="shared" si="60"/>
        <v>1</v>
      </c>
      <c r="AG29" s="7"/>
      <c r="AH29" s="23" t="s">
        <v>53</v>
      </c>
      <c r="AI29" s="23">
        <f t="shared" si="61"/>
        <v>0</v>
      </c>
      <c r="AJ29" s="23">
        <f t="shared" si="62"/>
        <v>1</v>
      </c>
      <c r="AK29" s="7"/>
      <c r="AL29" s="23">
        <v>25.378</v>
      </c>
      <c r="AM29" s="23">
        <f t="shared" ref="AM29:AM30" si="69">IF(OR(AL29="NT", AL29="TIME"), 0, IF(_xlfn.RANK.EQ(AL29, $AL$23:$AL$30, 1)&lt;=10, 11 - _xlfn.RANK.EQ(AL29, $AL$23:$AL$30, 1), 0))</f>
        <v>7</v>
      </c>
      <c r="AN29" s="23">
        <f t="shared" si="64"/>
        <v>1</v>
      </c>
      <c r="AO29" s="7"/>
      <c r="AP29" s="23" t="s">
        <v>52</v>
      </c>
      <c r="AQ29" s="23">
        <f t="shared" si="65"/>
        <v>0</v>
      </c>
      <c r="AR29" s="23">
        <f t="shared" si="66"/>
        <v>0</v>
      </c>
      <c r="AS29" s="7"/>
      <c r="AT29" s="23">
        <f t="shared" si="67"/>
        <v>6</v>
      </c>
    </row>
    <row r="30" ht="15.75" customHeight="1">
      <c r="A30" s="21">
        <f t="shared" si="46"/>
        <v>8</v>
      </c>
      <c r="B30" s="21" t="s">
        <v>186</v>
      </c>
      <c r="C30" s="6"/>
      <c r="D30" s="35">
        <f t="shared" si="47"/>
        <v>23</v>
      </c>
      <c r="E30" s="7"/>
      <c r="F30" s="56"/>
      <c r="G30" s="23"/>
      <c r="H30" s="23"/>
      <c r="I30" s="7"/>
      <c r="J30" s="23"/>
      <c r="K30" s="23"/>
      <c r="L30" s="23"/>
      <c r="M30" s="7"/>
      <c r="N30" s="23"/>
      <c r="O30" s="23"/>
      <c r="P30" s="23"/>
      <c r="Q30" s="7"/>
      <c r="R30" s="23">
        <v>28.836</v>
      </c>
      <c r="S30" s="23">
        <f t="shared" si="53"/>
        <v>7</v>
      </c>
      <c r="T30" s="23">
        <f t="shared" si="54"/>
        <v>1</v>
      </c>
      <c r="U30" s="7"/>
      <c r="V30" s="23">
        <v>29.442</v>
      </c>
      <c r="W30" s="23">
        <f t="shared" si="55"/>
        <v>5</v>
      </c>
      <c r="X30" s="23">
        <f t="shared" si="56"/>
        <v>1</v>
      </c>
      <c r="Y30" s="7"/>
      <c r="Z30" s="23" t="s">
        <v>53</v>
      </c>
      <c r="AA30" s="23">
        <f t="shared" si="57"/>
        <v>0</v>
      </c>
      <c r="AB30" s="23">
        <f t="shared" si="58"/>
        <v>1</v>
      </c>
      <c r="AC30" s="6"/>
      <c r="AD30" s="23">
        <v>28.163</v>
      </c>
      <c r="AE30" s="23">
        <f t="shared" si="59"/>
        <v>6</v>
      </c>
      <c r="AF30" s="23">
        <f t="shared" si="60"/>
        <v>1</v>
      </c>
      <c r="AG30" s="7"/>
      <c r="AH30" s="23">
        <v>40.54</v>
      </c>
      <c r="AI30" s="23">
        <f t="shared" si="61"/>
        <v>5</v>
      </c>
      <c r="AJ30" s="23">
        <f t="shared" si="62"/>
        <v>1</v>
      </c>
      <c r="AK30" s="7"/>
      <c r="AL30" s="23" t="s">
        <v>53</v>
      </c>
      <c r="AM30" s="23">
        <f t="shared" si="69"/>
        <v>0</v>
      </c>
      <c r="AN30" s="23">
        <f t="shared" si="64"/>
        <v>1</v>
      </c>
      <c r="AO30" s="7"/>
      <c r="AP30" s="23" t="s">
        <v>52</v>
      </c>
      <c r="AQ30" s="23">
        <f t="shared" si="65"/>
        <v>0</v>
      </c>
      <c r="AR30" s="23">
        <f t="shared" si="66"/>
        <v>0</v>
      </c>
      <c r="AS30" s="7"/>
      <c r="AT30" s="23">
        <f t="shared" si="67"/>
        <v>6</v>
      </c>
    </row>
    <row r="31" ht="15.75" customHeight="1">
      <c r="A31" s="4"/>
      <c r="B31" s="4"/>
      <c r="C31" s="6"/>
      <c r="D31" s="53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6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ht="15.75" customHeight="1">
      <c r="D32" s="57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</row>
    <row r="33">
      <c r="A33" s="15"/>
      <c r="B33" s="15" t="s">
        <v>30</v>
      </c>
      <c r="D33" s="57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</row>
    <row r="34" ht="15.75" customHeight="1">
      <c r="A34" s="48"/>
      <c r="B34" s="48"/>
      <c r="C34" s="58"/>
      <c r="D34" s="35"/>
      <c r="E34" s="7"/>
      <c r="F34" s="7"/>
      <c r="G34" s="36"/>
      <c r="H34" s="36"/>
      <c r="I34" s="28"/>
      <c r="J34" s="36"/>
      <c r="K34" s="36"/>
      <c r="L34" s="36"/>
      <c r="M34" s="28"/>
      <c r="N34" s="36"/>
      <c r="O34" s="36"/>
      <c r="P34" s="36"/>
      <c r="Q34" s="28"/>
      <c r="R34" s="36"/>
      <c r="S34" s="36"/>
      <c r="T34" s="36"/>
      <c r="U34" s="28"/>
      <c r="V34" s="36"/>
      <c r="W34" s="36"/>
      <c r="X34" s="36"/>
      <c r="Y34" s="28"/>
      <c r="Z34" s="36"/>
      <c r="AA34" s="36"/>
      <c r="AB34" s="36"/>
      <c r="AC34" s="28"/>
      <c r="AD34" s="36"/>
      <c r="AE34" s="36"/>
      <c r="AF34" s="36"/>
      <c r="AG34" s="28"/>
      <c r="AH34" s="36"/>
      <c r="AI34" s="36"/>
      <c r="AJ34" s="36"/>
      <c r="AK34" s="28"/>
      <c r="AL34" s="36"/>
      <c r="AM34" s="36"/>
      <c r="AN34" s="36"/>
      <c r="AO34" s="28"/>
      <c r="AP34" s="36"/>
      <c r="AQ34" s="36"/>
      <c r="AR34" s="36"/>
      <c r="AS34" s="28"/>
      <c r="AT34" s="36"/>
      <c r="AU34" s="28"/>
    </row>
    <row r="35" ht="15.75" customHeight="1">
      <c r="A35" s="21">
        <f t="shared" ref="A35:A43" si="70">ROW(A2)-ROW($A$2)+1</f>
        <v>1</v>
      </c>
      <c r="B35" s="21" t="s">
        <v>184</v>
      </c>
      <c r="C35" s="58"/>
      <c r="D35" s="35">
        <f t="shared" ref="D35:D43" si="71">G35+K35+O35+S35+W35+AA35+AE35+AI35+AM35+AQ35</f>
        <v>82</v>
      </c>
      <c r="E35" s="7"/>
      <c r="F35" s="56">
        <v>21.342</v>
      </c>
      <c r="G35" s="55">
        <v>7.0</v>
      </c>
      <c r="H35" s="23">
        <f t="shared" ref="H35:H37" si="72">IF(F35="TO", 0, IF(F35&lt;&gt;"", 1, ""))</f>
        <v>1</v>
      </c>
      <c r="I35" s="28"/>
      <c r="J35" s="23">
        <v>16.318</v>
      </c>
      <c r="K35" s="23">
        <f t="shared" ref="K35:K37" si="73">IF(OR(J35="NT", J35="TIME"), 0, IF(_xlfn.RANK.EQ(J35, $J$35:$J$43, 1)&lt;=10, 11 - _xlfn.RANK.EQ(J35, $J$35:$J$43, 1), 0))</f>
        <v>10</v>
      </c>
      <c r="L35" s="23">
        <f t="shared" ref="L35:L39" si="74">IF(OR(J35="TO", J35="TIME"), 0, IF(J35&lt;&gt;"", 1, ""))</f>
        <v>1</v>
      </c>
      <c r="M35" s="28"/>
      <c r="N35" s="23">
        <v>16.37</v>
      </c>
      <c r="O35" s="23">
        <f t="shared" ref="O35:O37" si="75">IF(OR(N35="NT", N35="TIME"), 0, IF(_xlfn.RANK.EQ(N35, $N$35:$N$43, 1)&lt;=10, 11 - _xlfn.RANK.EQ(N35, $N$35:$N$43, 1), 0))</f>
        <v>10</v>
      </c>
      <c r="P35" s="23">
        <f t="shared" ref="P35:P43" si="76">IF(OR(N35="TO", N35="TIME"), 0, IF(N35&lt;&gt;"", 1, ""))</f>
        <v>1</v>
      </c>
      <c r="Q35" s="28"/>
      <c r="R35" s="23">
        <v>21.392</v>
      </c>
      <c r="S35" s="55">
        <v>5.0</v>
      </c>
      <c r="T35" s="23">
        <f t="shared" ref="T35:T43" si="77">IF(OR(R35="TO", R35="TIME"), 0, IF(R35&lt;&gt;"", 1, ""))</f>
        <v>1</v>
      </c>
      <c r="U35" s="28"/>
      <c r="V35" s="23">
        <v>16.123</v>
      </c>
      <c r="W35" s="23">
        <f t="shared" ref="W35:W37" si="78">IF(OR(V35="NT", V35="TIME"), 0, IF(_xlfn.RANK.EQ(V35, $V$35:$V$43, 1)&lt;=10, 11 - _xlfn.RANK.EQ(V35, $V$35:$V$43, 1), 0))</f>
        <v>10</v>
      </c>
      <c r="X35" s="23">
        <f t="shared" ref="X35:X43" si="79">IF(OR(V35="TO", V35="TIME"), 0, IF(V35&lt;&gt;"", 1, ""))</f>
        <v>1</v>
      </c>
      <c r="Y35" s="28"/>
      <c r="Z35" s="23">
        <v>16.204</v>
      </c>
      <c r="AA35" s="23">
        <f t="shared" ref="AA35:AA39" si="80">IF(OR(Z35="NT", Z35="TIME"), 0, IF(_xlfn.RANK.EQ(Z35, $Z$35:$Z$43, 1)&lt;=10, 11 - _xlfn.RANK.EQ(Z35, $Z$35:$Z$43, 1), 0))</f>
        <v>10</v>
      </c>
      <c r="AB35" s="23">
        <f t="shared" ref="AB35:AB43" si="81">IF(OR(Z35="TO", Z35="TIME"), 0, IF(Z35&lt;&gt;"", 1, ""))</f>
        <v>1</v>
      </c>
      <c r="AC35" s="28"/>
      <c r="AD35" s="23">
        <v>15.813</v>
      </c>
      <c r="AE35" s="23">
        <f>IF(OR(AD35="NT", AD35="TIME"), 0, IF(_xlfn.RANK.EQ(AD35, $AD$35:$AD$43, 1)&lt;=10, 11 - _xlfn.RANK.EQ(AD35, $AD$35:$AD$43, 1), 0))</f>
        <v>10</v>
      </c>
      <c r="AF35" s="23">
        <f t="shared" ref="AF35:AF43" si="82">IF(OR(AD35="TO", AD35="TIME"), 0, IF(AD35&lt;&gt;"", 1, ""))</f>
        <v>1</v>
      </c>
      <c r="AG35" s="28"/>
      <c r="AH35" s="23">
        <v>15.928</v>
      </c>
      <c r="AI35" s="23">
        <f>IF(OR(AH35="NT", AH35="TIME"), 0, IF(_xlfn.RANK.EQ(AH35, $AH$35:$AH$43, 1)&lt;=10, 11 - _xlfn.RANK.EQ(AH35, $AH$35:$AH$43, 1), 0))</f>
        <v>10</v>
      </c>
      <c r="AJ35" s="23">
        <f t="shared" ref="AJ35:AJ43" si="83">IF(OR(AH35="TO", AH35="TIME"), 0, IF(AH35&lt;&gt;"", 1, ""))</f>
        <v>1</v>
      </c>
      <c r="AK35" s="28"/>
      <c r="AL35" s="23">
        <v>17.002</v>
      </c>
      <c r="AM35" s="23">
        <f t="shared" ref="AM35:AM43" si="84">IF(OR(AL35="NT", AL35="TIME"), 0, IF(_xlfn.RANK.EQ(AL35, $AL$35:$AL$43, 1)&lt;=10, 11 - _xlfn.RANK.EQ(AL35, $AL$35:$AL$43, 1), 0))</f>
        <v>10</v>
      </c>
      <c r="AN35" s="23">
        <f t="shared" ref="AN35:AN43" si="85">IF(OR(AL35="TO", AL35="TIME"), 0, IF(AL35&lt;&gt;"", 1, ""))</f>
        <v>1</v>
      </c>
      <c r="AO35" s="28"/>
      <c r="AP35" s="23" t="s">
        <v>52</v>
      </c>
      <c r="AQ35" s="23">
        <f t="shared" ref="AQ35:AQ43" si="86">IF(OR(AP35="NT", AP35="TIME"), 0, IF(_xlfn.RANK.EQ(AP35, $AP$35:$AP$43, 1)&lt;=10, 11 - _xlfn.RANK.EQ(AP35, $AP$35:$AP$43, 1), 0))</f>
        <v>0</v>
      </c>
      <c r="AR35" s="23">
        <f t="shared" ref="AR35:AR43" si="87">IF(OR(AP35="TO", AP35="TIME"), 0, IF(AP35&lt;&gt;"", 1, ""))</f>
        <v>0</v>
      </c>
      <c r="AS35" s="28"/>
      <c r="AT35" s="23">
        <f t="shared" ref="AT35:AT43" si="88">AR35+AN35+AJ35+AF35+AB35+X35+T35+P35+L35+H35</f>
        <v>9</v>
      </c>
      <c r="AU35" s="28"/>
    </row>
    <row r="36" ht="15.75" customHeight="1">
      <c r="A36" s="21">
        <f t="shared" si="70"/>
        <v>2</v>
      </c>
      <c r="B36" s="21" t="s">
        <v>183</v>
      </c>
      <c r="C36" s="58"/>
      <c r="D36" s="35">
        <f t="shared" si="71"/>
        <v>66</v>
      </c>
      <c r="E36" s="7"/>
      <c r="F36" s="56">
        <v>17.601</v>
      </c>
      <c r="G36" s="23">
        <f t="shared" ref="G36:G37" si="89">IF(F36="NT", 0, IF(_xlfn.RANK.EQ(F36, $F$35:$F$43, 1)&lt;=10, 11 - _xlfn.RANK.EQ(F36, $F$35:$F$43, 1), 0))</f>
        <v>10</v>
      </c>
      <c r="H36" s="23">
        <f t="shared" si="72"/>
        <v>1</v>
      </c>
      <c r="I36" s="28"/>
      <c r="J36" s="23">
        <v>17.806</v>
      </c>
      <c r="K36" s="23">
        <f t="shared" si="73"/>
        <v>8</v>
      </c>
      <c r="L36" s="23">
        <f t="shared" si="74"/>
        <v>1</v>
      </c>
      <c r="M36" s="28"/>
      <c r="N36" s="23">
        <v>17.21</v>
      </c>
      <c r="O36" s="23">
        <f t="shared" si="75"/>
        <v>8</v>
      </c>
      <c r="P36" s="23">
        <f t="shared" si="76"/>
        <v>1</v>
      </c>
      <c r="Q36" s="28"/>
      <c r="R36" s="23">
        <v>16.819</v>
      </c>
      <c r="S36" s="55">
        <v>9.0</v>
      </c>
      <c r="T36" s="23">
        <f t="shared" si="77"/>
        <v>1</v>
      </c>
      <c r="U36" s="28"/>
      <c r="V36" s="23">
        <v>17.697</v>
      </c>
      <c r="W36" s="23">
        <f t="shared" si="78"/>
        <v>8</v>
      </c>
      <c r="X36" s="23">
        <f t="shared" si="79"/>
        <v>1</v>
      </c>
      <c r="Y36" s="28"/>
      <c r="Z36" s="23">
        <v>17.496</v>
      </c>
      <c r="AA36" s="23">
        <f t="shared" si="80"/>
        <v>7</v>
      </c>
      <c r="AB36" s="23">
        <f t="shared" si="81"/>
        <v>1</v>
      </c>
      <c r="AC36" s="28"/>
      <c r="AD36" s="23">
        <v>17.76</v>
      </c>
      <c r="AE36" s="55">
        <v>4.0</v>
      </c>
      <c r="AF36" s="23">
        <f t="shared" si="82"/>
        <v>1</v>
      </c>
      <c r="AG36" s="28"/>
      <c r="AH36" s="23">
        <v>17.377</v>
      </c>
      <c r="AI36" s="55">
        <v>5.0</v>
      </c>
      <c r="AJ36" s="23">
        <f t="shared" si="83"/>
        <v>1</v>
      </c>
      <c r="AK36" s="28"/>
      <c r="AL36" s="23">
        <v>17.415</v>
      </c>
      <c r="AM36" s="23">
        <f t="shared" si="84"/>
        <v>7</v>
      </c>
      <c r="AN36" s="23">
        <f t="shared" si="85"/>
        <v>1</v>
      </c>
      <c r="AO36" s="28"/>
      <c r="AP36" s="23" t="s">
        <v>52</v>
      </c>
      <c r="AQ36" s="23">
        <f t="shared" si="86"/>
        <v>0</v>
      </c>
      <c r="AR36" s="23">
        <f t="shared" si="87"/>
        <v>0</v>
      </c>
      <c r="AS36" s="28"/>
      <c r="AT36" s="23">
        <f t="shared" si="88"/>
        <v>9</v>
      </c>
      <c r="AU36" s="28"/>
    </row>
    <row r="37" ht="15.75" customHeight="1">
      <c r="A37" s="21">
        <f t="shared" si="70"/>
        <v>3</v>
      </c>
      <c r="B37" s="21" t="s">
        <v>182</v>
      </c>
      <c r="C37" s="58"/>
      <c r="D37" s="35">
        <f t="shared" si="71"/>
        <v>61</v>
      </c>
      <c r="E37" s="7"/>
      <c r="F37" s="56">
        <v>18.277</v>
      </c>
      <c r="G37" s="23">
        <f t="shared" si="89"/>
        <v>9</v>
      </c>
      <c r="H37" s="23">
        <f t="shared" si="72"/>
        <v>1</v>
      </c>
      <c r="I37" s="28"/>
      <c r="J37" s="23">
        <v>17.628</v>
      </c>
      <c r="K37" s="23">
        <f t="shared" si="73"/>
        <v>9</v>
      </c>
      <c r="L37" s="23">
        <f t="shared" si="74"/>
        <v>1</v>
      </c>
      <c r="M37" s="28"/>
      <c r="N37" s="23">
        <v>17.64</v>
      </c>
      <c r="O37" s="23">
        <f t="shared" si="75"/>
        <v>7</v>
      </c>
      <c r="P37" s="23">
        <f t="shared" si="76"/>
        <v>1</v>
      </c>
      <c r="Q37" s="28"/>
      <c r="R37" s="23" t="s">
        <v>52</v>
      </c>
      <c r="S37" s="23">
        <f>IF(OR(R37="NT", R37="TIME"), 0, IF(_xlfn.RANK.EQ(R37, $R$35:$R$44, 1)&lt;=10, 11 - _xlfn.RANK.EQ(R37, $R$35:$R$44, 1), 0))</f>
        <v>0</v>
      </c>
      <c r="T37" s="23">
        <f t="shared" si="77"/>
        <v>0</v>
      </c>
      <c r="U37" s="28"/>
      <c r="V37" s="23">
        <v>17.34</v>
      </c>
      <c r="W37" s="23">
        <f t="shared" si="78"/>
        <v>9</v>
      </c>
      <c r="X37" s="23">
        <f t="shared" si="79"/>
        <v>1</v>
      </c>
      <c r="Y37" s="28"/>
      <c r="Z37" s="23">
        <v>16.716</v>
      </c>
      <c r="AA37" s="23">
        <f t="shared" si="80"/>
        <v>9</v>
      </c>
      <c r="AB37" s="23">
        <f t="shared" si="81"/>
        <v>1</v>
      </c>
      <c r="AC37" s="28"/>
      <c r="AD37" s="23">
        <v>16.678</v>
      </c>
      <c r="AE37" s="23">
        <f>IF(OR(AD37="NT", AD37="TIME"), 0, IF(_xlfn.RANK.EQ(AD37, $AD$35:$AD$43, 1)&lt;=10, 11 - _xlfn.RANK.EQ(AD37, $AD$35:$AD$43, 1), 0))</f>
        <v>9</v>
      </c>
      <c r="AF37" s="23">
        <f t="shared" si="82"/>
        <v>1</v>
      </c>
      <c r="AG37" s="28"/>
      <c r="AH37" s="23">
        <v>16.427</v>
      </c>
      <c r="AI37" s="23">
        <f>IF(OR(AH37="NT", AH37="TIME"), 0, IF(_xlfn.RANK.EQ(AH37, $AH$35:$AH$43, 1)&lt;=10, 11 - _xlfn.RANK.EQ(AH37, $AH$35:$AH$43, 1), 0))</f>
        <v>9</v>
      </c>
      <c r="AJ37" s="23">
        <f t="shared" si="83"/>
        <v>1</v>
      </c>
      <c r="AK37" s="28"/>
      <c r="AL37" s="23" t="s">
        <v>52</v>
      </c>
      <c r="AM37" s="23">
        <f t="shared" si="84"/>
        <v>0</v>
      </c>
      <c r="AN37" s="23">
        <f t="shared" si="85"/>
        <v>0</v>
      </c>
      <c r="AO37" s="28"/>
      <c r="AP37" s="23" t="s">
        <v>52</v>
      </c>
      <c r="AQ37" s="23">
        <f t="shared" si="86"/>
        <v>0</v>
      </c>
      <c r="AR37" s="23">
        <f t="shared" si="87"/>
        <v>0</v>
      </c>
      <c r="AS37" s="28"/>
      <c r="AT37" s="23">
        <f t="shared" si="88"/>
        <v>7</v>
      </c>
      <c r="AU37" s="28"/>
    </row>
    <row r="38" ht="15.75" customHeight="1">
      <c r="A38" s="21">
        <f t="shared" si="70"/>
        <v>4</v>
      </c>
      <c r="B38" s="21" t="s">
        <v>179</v>
      </c>
      <c r="C38" s="58"/>
      <c r="D38" s="35">
        <f t="shared" si="71"/>
        <v>44</v>
      </c>
      <c r="E38" s="7"/>
      <c r="F38" s="56"/>
      <c r="G38" s="23"/>
      <c r="H38" s="23"/>
      <c r="I38" s="28"/>
      <c r="J38" s="23" t="s">
        <v>59</v>
      </c>
      <c r="K38" s="23">
        <v>0.0</v>
      </c>
      <c r="L38" s="23">
        <f t="shared" si="74"/>
        <v>0</v>
      </c>
      <c r="M38" s="28"/>
      <c r="N38" s="23">
        <v>21.63</v>
      </c>
      <c r="O38" s="55">
        <v>4.0</v>
      </c>
      <c r="P38" s="23">
        <f t="shared" si="76"/>
        <v>1</v>
      </c>
      <c r="Q38" s="28"/>
      <c r="R38" s="23">
        <v>16.963</v>
      </c>
      <c r="S38" s="55">
        <v>8.0</v>
      </c>
      <c r="T38" s="23">
        <f t="shared" si="77"/>
        <v>1</v>
      </c>
      <c r="U38" s="28"/>
      <c r="V38" s="23">
        <v>23.046</v>
      </c>
      <c r="W38" s="55">
        <v>3.0</v>
      </c>
      <c r="X38" s="23">
        <f t="shared" si="79"/>
        <v>1</v>
      </c>
      <c r="Y38" s="28"/>
      <c r="Z38" s="23">
        <v>17.028</v>
      </c>
      <c r="AA38" s="23">
        <f t="shared" si="80"/>
        <v>8</v>
      </c>
      <c r="AB38" s="23">
        <f t="shared" si="81"/>
        <v>1</v>
      </c>
      <c r="AC38" s="28"/>
      <c r="AD38" s="23">
        <v>17.748</v>
      </c>
      <c r="AE38" s="55">
        <v>5.0</v>
      </c>
      <c r="AF38" s="23">
        <f t="shared" si="82"/>
        <v>1</v>
      </c>
      <c r="AG38" s="28"/>
      <c r="AH38" s="23">
        <v>16.946</v>
      </c>
      <c r="AI38" s="55">
        <v>7.0</v>
      </c>
      <c r="AJ38" s="23">
        <f t="shared" si="83"/>
        <v>1</v>
      </c>
      <c r="AK38" s="28"/>
      <c r="AL38" s="23">
        <v>17.351</v>
      </c>
      <c r="AM38" s="23">
        <f t="shared" si="84"/>
        <v>9</v>
      </c>
      <c r="AN38" s="23">
        <f t="shared" si="85"/>
        <v>1</v>
      </c>
      <c r="AO38" s="28"/>
      <c r="AP38" s="23" t="s">
        <v>52</v>
      </c>
      <c r="AQ38" s="23">
        <f t="shared" si="86"/>
        <v>0</v>
      </c>
      <c r="AR38" s="23">
        <f t="shared" si="87"/>
        <v>0</v>
      </c>
      <c r="AS38" s="28"/>
      <c r="AT38" s="23">
        <f t="shared" si="88"/>
        <v>7</v>
      </c>
      <c r="AU38" s="28"/>
    </row>
    <row r="39" ht="15.75" customHeight="1">
      <c r="A39" s="21">
        <f t="shared" si="70"/>
        <v>5</v>
      </c>
      <c r="B39" s="21" t="s">
        <v>180</v>
      </c>
      <c r="C39" s="58"/>
      <c r="D39" s="35">
        <f t="shared" si="71"/>
        <v>39</v>
      </c>
      <c r="E39" s="7"/>
      <c r="F39" s="56">
        <v>21.434</v>
      </c>
      <c r="G39" s="55">
        <v>6.0</v>
      </c>
      <c r="H39" s="23">
        <f>IF(F39="TO", 0, IF(F39&lt;&gt;"", 1, ""))</f>
        <v>1</v>
      </c>
      <c r="I39" s="28"/>
      <c r="J39" s="23">
        <v>19.801</v>
      </c>
      <c r="K39" s="23">
        <f>IF(OR(J39="NT", J39="TIME"), 0, IF(_xlfn.RANK.EQ(J39, $J$35:$J$43, 1)&lt;=10, 11 - _xlfn.RANK.EQ(J39, $J$35:$J$43, 1), 0))</f>
        <v>7</v>
      </c>
      <c r="L39" s="23">
        <f t="shared" si="74"/>
        <v>1</v>
      </c>
      <c r="M39" s="28"/>
      <c r="N39" s="23">
        <v>22.0</v>
      </c>
      <c r="O39" s="55">
        <v>3.0</v>
      </c>
      <c r="P39" s="23">
        <f t="shared" si="76"/>
        <v>1</v>
      </c>
      <c r="Q39" s="28"/>
      <c r="R39" s="23">
        <v>22.894</v>
      </c>
      <c r="S39" s="55">
        <v>4.0</v>
      </c>
      <c r="T39" s="23">
        <f t="shared" si="77"/>
        <v>1</v>
      </c>
      <c r="U39" s="28"/>
      <c r="V39" s="23">
        <v>23.234</v>
      </c>
      <c r="W39" s="55">
        <v>2.0</v>
      </c>
      <c r="X39" s="23">
        <f t="shared" si="79"/>
        <v>1</v>
      </c>
      <c r="Y39" s="28"/>
      <c r="Z39" s="23">
        <v>17.753</v>
      </c>
      <c r="AA39" s="23">
        <f t="shared" si="80"/>
        <v>6</v>
      </c>
      <c r="AB39" s="23">
        <f t="shared" si="81"/>
        <v>1</v>
      </c>
      <c r="AC39" s="28"/>
      <c r="AD39" s="23">
        <v>17.194</v>
      </c>
      <c r="AE39" s="55">
        <v>7.0</v>
      </c>
      <c r="AF39" s="23">
        <f t="shared" si="82"/>
        <v>1</v>
      </c>
      <c r="AG39" s="28"/>
      <c r="AH39" s="23">
        <v>22.209</v>
      </c>
      <c r="AI39" s="55">
        <v>1.0</v>
      </c>
      <c r="AJ39" s="23">
        <f t="shared" si="83"/>
        <v>1</v>
      </c>
      <c r="AK39" s="28"/>
      <c r="AL39" s="23">
        <v>21.817</v>
      </c>
      <c r="AM39" s="23">
        <f t="shared" si="84"/>
        <v>3</v>
      </c>
      <c r="AN39" s="23">
        <f t="shared" si="85"/>
        <v>1</v>
      </c>
      <c r="AO39" s="28"/>
      <c r="AP39" s="23" t="s">
        <v>52</v>
      </c>
      <c r="AQ39" s="23">
        <f t="shared" si="86"/>
        <v>0</v>
      </c>
      <c r="AR39" s="23">
        <f t="shared" si="87"/>
        <v>0</v>
      </c>
      <c r="AS39" s="28"/>
      <c r="AT39" s="23">
        <f t="shared" si="88"/>
        <v>9</v>
      </c>
      <c r="AU39" s="28"/>
    </row>
    <row r="40" ht="15.75" customHeight="1">
      <c r="A40" s="21">
        <f t="shared" si="70"/>
        <v>6</v>
      </c>
      <c r="B40" s="21" t="s">
        <v>185</v>
      </c>
      <c r="C40" s="58"/>
      <c r="D40" s="35">
        <f t="shared" si="71"/>
        <v>35</v>
      </c>
      <c r="E40" s="7"/>
      <c r="F40" s="56"/>
      <c r="G40" s="23"/>
      <c r="H40" s="23"/>
      <c r="I40" s="28"/>
      <c r="J40" s="23"/>
      <c r="K40" s="23"/>
      <c r="L40" s="23"/>
      <c r="M40" s="28"/>
      <c r="N40" s="23">
        <v>16.59</v>
      </c>
      <c r="O40" s="23">
        <f>IF(OR(N40="NT", N40="TIME"), 0, IF(_xlfn.RANK.EQ(N40, $N$35:$N$43, 1)&lt;=10, 11 - _xlfn.RANK.EQ(N40, $N$35:$N$43, 1), 0))</f>
        <v>9</v>
      </c>
      <c r="P40" s="23">
        <f t="shared" si="76"/>
        <v>1</v>
      </c>
      <c r="Q40" s="28"/>
      <c r="R40" s="23" t="s">
        <v>52</v>
      </c>
      <c r="S40" s="23">
        <f>IF(OR(R40="NT", R40="TIME"), 0, IF(_xlfn.RANK.EQ(R40, $R$35:$R$44, 1)&lt;=10, 11 - _xlfn.RANK.EQ(R40, $R$35:$R$44, 1), 0))</f>
        <v>0</v>
      </c>
      <c r="T40" s="23">
        <f t="shared" si="77"/>
        <v>0</v>
      </c>
      <c r="U40" s="28"/>
      <c r="V40" s="23">
        <v>18.359</v>
      </c>
      <c r="W40" s="55">
        <v>6.0</v>
      </c>
      <c r="X40" s="23">
        <f t="shared" si="79"/>
        <v>1</v>
      </c>
      <c r="Y40" s="28"/>
      <c r="Z40" s="23">
        <v>22.434</v>
      </c>
      <c r="AA40" s="55">
        <v>0.0</v>
      </c>
      <c r="AB40" s="23">
        <f t="shared" si="81"/>
        <v>1</v>
      </c>
      <c r="AC40" s="28"/>
      <c r="AD40" s="23">
        <v>17.742</v>
      </c>
      <c r="AE40" s="55">
        <v>6.0</v>
      </c>
      <c r="AF40" s="23">
        <f t="shared" si="82"/>
        <v>1</v>
      </c>
      <c r="AG40" s="28"/>
      <c r="AH40" s="23">
        <v>17.002</v>
      </c>
      <c r="AI40" s="55">
        <v>6.0</v>
      </c>
      <c r="AJ40" s="23">
        <f t="shared" si="83"/>
        <v>1</v>
      </c>
      <c r="AK40" s="28"/>
      <c r="AL40" s="23">
        <v>17.359</v>
      </c>
      <c r="AM40" s="23">
        <f t="shared" si="84"/>
        <v>8</v>
      </c>
      <c r="AN40" s="23">
        <f t="shared" si="85"/>
        <v>1</v>
      </c>
      <c r="AO40" s="28"/>
      <c r="AP40" s="23" t="s">
        <v>52</v>
      </c>
      <c r="AQ40" s="23">
        <f t="shared" si="86"/>
        <v>0</v>
      </c>
      <c r="AR40" s="23">
        <f t="shared" si="87"/>
        <v>0</v>
      </c>
      <c r="AS40" s="28"/>
      <c r="AT40" s="23">
        <f t="shared" si="88"/>
        <v>6</v>
      </c>
      <c r="AU40" s="28"/>
    </row>
    <row r="41" ht="15.75" customHeight="1">
      <c r="A41" s="21">
        <f t="shared" si="70"/>
        <v>7</v>
      </c>
      <c r="B41" s="21" t="s">
        <v>181</v>
      </c>
      <c r="C41" s="58"/>
      <c r="D41" s="35">
        <f t="shared" si="71"/>
        <v>22</v>
      </c>
      <c r="E41" s="7"/>
      <c r="F41" s="23" t="s">
        <v>59</v>
      </c>
      <c r="G41" s="23">
        <v>0.0</v>
      </c>
      <c r="H41" s="23">
        <f t="shared" ref="H41:H42" si="90">IF(F41="TO", 0, IF(F41&lt;&gt;"", 1, ""))</f>
        <v>0</v>
      </c>
      <c r="I41" s="28"/>
      <c r="J41" s="23" t="s">
        <v>52</v>
      </c>
      <c r="K41" s="23">
        <f>IF(OR(J41="NT", J41="TIME"), 0, IF(_xlfn.RANK.EQ(J41, $J$35:$J$43, 1)&lt;=10, 11 - _xlfn.RANK.EQ(J41, $J$35:$J$43, 1), 0))</f>
        <v>0</v>
      </c>
      <c r="L41" s="23">
        <f t="shared" ref="L41:L42" si="91">IF(OR(J41="TO", J41="TIME"), 0, IF(J41&lt;&gt;"", 1, ""))</f>
        <v>0</v>
      </c>
      <c r="M41" s="28"/>
      <c r="N41" s="23">
        <v>24.13</v>
      </c>
      <c r="O41" s="55">
        <v>2.0</v>
      </c>
      <c r="P41" s="23">
        <f t="shared" si="76"/>
        <v>1</v>
      </c>
      <c r="Q41" s="28"/>
      <c r="R41" s="23">
        <v>23.583</v>
      </c>
      <c r="S41" s="55">
        <v>2.0</v>
      </c>
      <c r="T41" s="23">
        <f t="shared" si="77"/>
        <v>1</v>
      </c>
      <c r="U41" s="28"/>
      <c r="V41" s="23">
        <v>19.386</v>
      </c>
      <c r="W41" s="55">
        <v>5.0</v>
      </c>
      <c r="X41" s="23">
        <f t="shared" si="79"/>
        <v>1</v>
      </c>
      <c r="Y41" s="28"/>
      <c r="Z41" s="23">
        <v>19.027</v>
      </c>
      <c r="AA41" s="55">
        <v>5.0</v>
      </c>
      <c r="AB41" s="23">
        <f t="shared" si="81"/>
        <v>1</v>
      </c>
      <c r="AC41" s="28"/>
      <c r="AD41" s="23">
        <v>23.444</v>
      </c>
      <c r="AE41" s="55">
        <v>0.0</v>
      </c>
      <c r="AF41" s="23">
        <f t="shared" si="82"/>
        <v>1</v>
      </c>
      <c r="AG41" s="28"/>
      <c r="AH41" s="23">
        <v>18.503</v>
      </c>
      <c r="AI41" s="55">
        <v>4.0</v>
      </c>
      <c r="AJ41" s="23">
        <f t="shared" si="83"/>
        <v>1</v>
      </c>
      <c r="AK41" s="28"/>
      <c r="AL41" s="23">
        <v>19.517</v>
      </c>
      <c r="AM41" s="23">
        <f t="shared" si="84"/>
        <v>4</v>
      </c>
      <c r="AN41" s="23">
        <f t="shared" si="85"/>
        <v>1</v>
      </c>
      <c r="AO41" s="28"/>
      <c r="AP41" s="23" t="s">
        <v>52</v>
      </c>
      <c r="AQ41" s="23">
        <f t="shared" si="86"/>
        <v>0</v>
      </c>
      <c r="AR41" s="23">
        <f t="shared" si="87"/>
        <v>0</v>
      </c>
      <c r="AS41" s="28"/>
      <c r="AT41" s="23">
        <f t="shared" si="88"/>
        <v>7</v>
      </c>
      <c r="AU41" s="28"/>
    </row>
    <row r="42" ht="15.75" customHeight="1">
      <c r="A42" s="21">
        <f t="shared" si="70"/>
        <v>8</v>
      </c>
      <c r="B42" s="21" t="s">
        <v>187</v>
      </c>
      <c r="C42" s="58"/>
      <c r="D42" s="35">
        <f t="shared" si="71"/>
        <v>22</v>
      </c>
      <c r="E42" s="7"/>
      <c r="F42" s="56">
        <v>25.168</v>
      </c>
      <c r="G42" s="55">
        <v>5.0</v>
      </c>
      <c r="H42" s="23">
        <f t="shared" si="90"/>
        <v>1</v>
      </c>
      <c r="I42" s="28"/>
      <c r="J42" s="23">
        <v>27.27</v>
      </c>
      <c r="K42" s="55">
        <v>5.0</v>
      </c>
      <c r="L42" s="23">
        <f t="shared" si="91"/>
        <v>1</v>
      </c>
      <c r="M42" s="28"/>
      <c r="N42" s="23">
        <v>21.53</v>
      </c>
      <c r="O42" s="55">
        <v>5.0</v>
      </c>
      <c r="P42" s="23">
        <f t="shared" si="76"/>
        <v>1</v>
      </c>
      <c r="Q42" s="28"/>
      <c r="R42" s="23" t="s">
        <v>52</v>
      </c>
      <c r="S42" s="23">
        <f>IF(OR(R42="NT", R42="TIME"), 0, IF(_xlfn.RANK.EQ(R42, $R$35:$R$44, 1)&lt;=10, 11 - _xlfn.RANK.EQ(R42, $R$35:$R$44, 1), 0))</f>
        <v>0</v>
      </c>
      <c r="T42" s="23">
        <f t="shared" si="77"/>
        <v>0</v>
      </c>
      <c r="U42" s="28"/>
      <c r="V42" s="23" t="s">
        <v>52</v>
      </c>
      <c r="W42" s="23">
        <f t="shared" ref="W42:W43" si="92">IF(OR(V42="NT", V42="TIME"), 0, IF(_xlfn.RANK.EQ(V42, $V$35:$V$43, 1)&lt;=10, 11 - _xlfn.RANK.EQ(V42, $V$35:$V$43, 1), 0))</f>
        <v>0</v>
      </c>
      <c r="X42" s="23">
        <f t="shared" si="79"/>
        <v>0</v>
      </c>
      <c r="Y42" s="28"/>
      <c r="Z42" s="23">
        <v>20.447</v>
      </c>
      <c r="AA42" s="55">
        <v>1.0</v>
      </c>
      <c r="AB42" s="23">
        <f t="shared" si="81"/>
        <v>1</v>
      </c>
      <c r="AC42" s="28"/>
      <c r="AD42" s="23">
        <v>19.772</v>
      </c>
      <c r="AE42" s="55">
        <v>1.0</v>
      </c>
      <c r="AF42" s="23">
        <f t="shared" si="82"/>
        <v>1</v>
      </c>
      <c r="AG42" s="28"/>
      <c r="AH42" s="23">
        <v>24.699</v>
      </c>
      <c r="AI42" s="55">
        <v>0.0</v>
      </c>
      <c r="AJ42" s="23">
        <f t="shared" si="83"/>
        <v>1</v>
      </c>
      <c r="AK42" s="28"/>
      <c r="AL42" s="23">
        <v>19.084</v>
      </c>
      <c r="AM42" s="23">
        <f t="shared" si="84"/>
        <v>5</v>
      </c>
      <c r="AN42" s="23">
        <f t="shared" si="85"/>
        <v>1</v>
      </c>
      <c r="AO42" s="28"/>
      <c r="AP42" s="23" t="s">
        <v>52</v>
      </c>
      <c r="AQ42" s="23">
        <f t="shared" si="86"/>
        <v>0</v>
      </c>
      <c r="AR42" s="23">
        <f t="shared" si="87"/>
        <v>0</v>
      </c>
      <c r="AS42" s="28"/>
      <c r="AT42" s="23">
        <f t="shared" si="88"/>
        <v>7</v>
      </c>
      <c r="AU42" s="28"/>
    </row>
    <row r="43" ht="15.75" customHeight="1">
      <c r="A43" s="21">
        <f t="shared" si="70"/>
        <v>9</v>
      </c>
      <c r="B43" s="21" t="s">
        <v>186</v>
      </c>
      <c r="C43" s="58"/>
      <c r="D43" s="35">
        <f t="shared" si="71"/>
        <v>15</v>
      </c>
      <c r="E43" s="7"/>
      <c r="F43" s="56"/>
      <c r="G43" s="23"/>
      <c r="H43" s="23"/>
      <c r="I43" s="28"/>
      <c r="J43" s="23"/>
      <c r="K43" s="23"/>
      <c r="L43" s="23"/>
      <c r="M43" s="28"/>
      <c r="N43" s="23" t="s">
        <v>53</v>
      </c>
      <c r="O43" s="23">
        <f>IF(OR(N43="NT", N43="TIME"), 0, IF(_xlfn.RANK.EQ(N43, $N$35:$N$43, 1)&lt;=10, 11 - _xlfn.RANK.EQ(N43, $N$35:$N$43, 1), 0))</f>
        <v>0</v>
      </c>
      <c r="P43" s="23">
        <f t="shared" si="76"/>
        <v>1</v>
      </c>
      <c r="Q43" s="28"/>
      <c r="R43" s="23">
        <v>19.259</v>
      </c>
      <c r="S43" s="55">
        <v>7.0</v>
      </c>
      <c r="T43" s="23">
        <f t="shared" si="77"/>
        <v>1</v>
      </c>
      <c r="U43" s="28"/>
      <c r="V43" s="23" t="s">
        <v>53</v>
      </c>
      <c r="W43" s="23">
        <f t="shared" si="92"/>
        <v>0</v>
      </c>
      <c r="X43" s="23">
        <f t="shared" si="79"/>
        <v>1</v>
      </c>
      <c r="Y43" s="28"/>
      <c r="Z43" s="23">
        <v>26.673</v>
      </c>
      <c r="AA43" s="55">
        <v>0.0</v>
      </c>
      <c r="AB43" s="23">
        <f t="shared" si="81"/>
        <v>1</v>
      </c>
      <c r="AC43" s="28"/>
      <c r="AD43" s="23">
        <v>19.692</v>
      </c>
      <c r="AE43" s="55">
        <v>2.0</v>
      </c>
      <c r="AF43" s="23">
        <f t="shared" si="82"/>
        <v>1</v>
      </c>
      <c r="AG43" s="28"/>
      <c r="AH43" s="23">
        <v>25.137</v>
      </c>
      <c r="AI43" s="55">
        <v>0.0</v>
      </c>
      <c r="AJ43" s="23">
        <f t="shared" si="83"/>
        <v>1</v>
      </c>
      <c r="AK43" s="28"/>
      <c r="AL43" s="23">
        <v>18.953</v>
      </c>
      <c r="AM43" s="23">
        <f t="shared" si="84"/>
        <v>6</v>
      </c>
      <c r="AN43" s="23">
        <f t="shared" si="85"/>
        <v>1</v>
      </c>
      <c r="AO43" s="28"/>
      <c r="AP43" s="23" t="s">
        <v>52</v>
      </c>
      <c r="AQ43" s="23">
        <f t="shared" si="86"/>
        <v>0</v>
      </c>
      <c r="AR43" s="23">
        <f t="shared" si="87"/>
        <v>0</v>
      </c>
      <c r="AS43" s="28"/>
      <c r="AT43" s="23">
        <f t="shared" si="88"/>
        <v>7</v>
      </c>
      <c r="AU43" s="28"/>
    </row>
    <row r="44" ht="15.75" customHeight="1">
      <c r="A44" s="48"/>
      <c r="B44" s="48"/>
      <c r="D44" s="6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</row>
    <row r="45" ht="15.75" customHeight="1">
      <c r="A45" s="48"/>
      <c r="B45" s="48"/>
      <c r="D45" s="57"/>
      <c r="E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</row>
    <row r="46">
      <c r="A46" s="15"/>
      <c r="B46" s="15" t="s">
        <v>188</v>
      </c>
      <c r="D46" s="65" t="s">
        <v>35</v>
      </c>
      <c r="E46" s="28"/>
      <c r="F46" s="66" t="s">
        <v>71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</row>
    <row r="47" ht="15.75" customHeight="1">
      <c r="A47" s="21">
        <f t="shared" ref="A47:A65" si="93">ROW(A2)-ROW($A$2)+1</f>
        <v>1</v>
      </c>
      <c r="B47" s="21" t="s">
        <v>179</v>
      </c>
      <c r="D47" s="57">
        <f t="shared" ref="D47:D65" si="94">SUMIF($B$5:$B$43, B47, $D$5:$D$43)</f>
        <v>229</v>
      </c>
      <c r="E47" s="28"/>
      <c r="F47" s="67" t="str">
        <f t="shared" ref="F47:F65" si="95">IF(COUNTIFS($B$5:$B$43,$B47,$AT$5:$AT$43,"&gt;0")&gt;=2,"YES","NO")</f>
        <v>YES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</row>
    <row r="48" ht="15.75" customHeight="1">
      <c r="A48" s="21">
        <f t="shared" si="93"/>
        <v>2</v>
      </c>
      <c r="B48" s="21" t="s">
        <v>184</v>
      </c>
      <c r="D48" s="57">
        <f t="shared" si="94"/>
        <v>177</v>
      </c>
      <c r="E48" s="28"/>
      <c r="F48" s="67" t="str">
        <f t="shared" si="95"/>
        <v>YES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</row>
    <row r="49" ht="15.75" customHeight="1">
      <c r="A49" s="21">
        <f t="shared" si="93"/>
        <v>3</v>
      </c>
      <c r="B49" s="21" t="s">
        <v>180</v>
      </c>
      <c r="D49" s="57">
        <f t="shared" si="94"/>
        <v>176</v>
      </c>
      <c r="E49" s="28"/>
      <c r="F49" s="67" t="str">
        <f t="shared" si="95"/>
        <v>YES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</row>
    <row r="50" ht="15.75" customHeight="1">
      <c r="A50" s="21">
        <f t="shared" si="93"/>
        <v>4</v>
      </c>
      <c r="B50" s="21" t="s">
        <v>183</v>
      </c>
      <c r="D50" s="57">
        <f t="shared" si="94"/>
        <v>172</v>
      </c>
      <c r="E50" s="28"/>
      <c r="F50" s="67" t="str">
        <f t="shared" si="95"/>
        <v>YES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</row>
    <row r="51" ht="15.75" customHeight="1">
      <c r="A51" s="21">
        <f t="shared" si="93"/>
        <v>5</v>
      </c>
      <c r="B51" s="21" t="s">
        <v>182</v>
      </c>
      <c r="D51" s="57">
        <f t="shared" si="94"/>
        <v>164</v>
      </c>
      <c r="E51" s="28"/>
      <c r="F51" s="67" t="str">
        <f t="shared" si="95"/>
        <v>YES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</row>
    <row r="52" ht="15.75" customHeight="1">
      <c r="A52" s="21">
        <f t="shared" si="93"/>
        <v>6</v>
      </c>
      <c r="B52" s="21" t="s">
        <v>181</v>
      </c>
      <c r="D52" s="57">
        <f t="shared" si="94"/>
        <v>71</v>
      </c>
      <c r="E52" s="28"/>
      <c r="F52" s="67" t="str">
        <f t="shared" si="95"/>
        <v>YES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</row>
    <row r="53" ht="15.75" customHeight="1">
      <c r="A53" s="21">
        <f t="shared" si="93"/>
        <v>7</v>
      </c>
      <c r="B53" s="21" t="s">
        <v>185</v>
      </c>
      <c r="D53" s="57">
        <f t="shared" si="94"/>
        <v>69</v>
      </c>
      <c r="E53" s="28"/>
      <c r="F53" s="67" t="str">
        <f t="shared" si="95"/>
        <v>YES</v>
      </c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</row>
    <row r="54" ht="15.75" hidden="1" customHeight="1">
      <c r="A54" s="21">
        <f t="shared" si="93"/>
        <v>8</v>
      </c>
      <c r="B54" s="21" t="s">
        <v>189</v>
      </c>
      <c r="D54" s="57">
        <f t="shared" si="94"/>
        <v>0</v>
      </c>
      <c r="E54" s="28"/>
      <c r="F54" s="67" t="str">
        <f t="shared" si="95"/>
        <v>NO</v>
      </c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</row>
    <row r="55" ht="15.75" customHeight="1">
      <c r="A55" s="21">
        <f t="shared" si="93"/>
        <v>9</v>
      </c>
      <c r="B55" s="21" t="s">
        <v>186</v>
      </c>
      <c r="D55" s="57">
        <f t="shared" si="94"/>
        <v>38</v>
      </c>
      <c r="E55" s="28"/>
      <c r="F55" s="67" t="str">
        <f t="shared" si="95"/>
        <v>YES</v>
      </c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</row>
    <row r="56" ht="15.75" hidden="1" customHeight="1">
      <c r="A56" s="21">
        <f t="shared" si="93"/>
        <v>10</v>
      </c>
      <c r="B56" s="21" t="s">
        <v>190</v>
      </c>
      <c r="D56" s="57">
        <f t="shared" si="94"/>
        <v>0</v>
      </c>
      <c r="E56" s="28"/>
      <c r="F56" s="67" t="str">
        <f t="shared" si="95"/>
        <v>NO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</row>
    <row r="57" ht="15.75" hidden="1" customHeight="1">
      <c r="A57" s="21">
        <f t="shared" si="93"/>
        <v>11</v>
      </c>
      <c r="B57" s="21" t="s">
        <v>191</v>
      </c>
      <c r="D57" s="57">
        <f t="shared" si="94"/>
        <v>0</v>
      </c>
      <c r="E57" s="28"/>
      <c r="F57" s="67" t="str">
        <f t="shared" si="95"/>
        <v>NO</v>
      </c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</row>
    <row r="58" ht="15.75" hidden="1" customHeight="1">
      <c r="A58" s="21">
        <f t="shared" si="93"/>
        <v>12</v>
      </c>
      <c r="B58" s="21" t="s">
        <v>187</v>
      </c>
      <c r="D58" s="57">
        <f t="shared" si="94"/>
        <v>22</v>
      </c>
      <c r="E58" s="28"/>
      <c r="F58" s="67" t="str">
        <f t="shared" si="95"/>
        <v>NO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</row>
    <row r="59" ht="15.75" hidden="1" customHeight="1">
      <c r="A59" s="21">
        <f t="shared" si="93"/>
        <v>13</v>
      </c>
      <c r="B59" s="21" t="s">
        <v>192</v>
      </c>
      <c r="D59" s="57">
        <f t="shared" si="94"/>
        <v>0</v>
      </c>
      <c r="E59" s="28"/>
      <c r="F59" s="67" t="str">
        <f t="shared" si="95"/>
        <v>NO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</row>
    <row r="60" ht="15.75" hidden="1" customHeight="1">
      <c r="A60" s="21">
        <f t="shared" si="93"/>
        <v>14</v>
      </c>
      <c r="B60" s="21" t="s">
        <v>193</v>
      </c>
      <c r="D60" s="57">
        <f t="shared" si="94"/>
        <v>0</v>
      </c>
      <c r="E60" s="28"/>
      <c r="F60" s="67" t="str">
        <f t="shared" si="95"/>
        <v>NO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</row>
    <row r="61" ht="15.75" hidden="1" customHeight="1">
      <c r="A61" s="21">
        <f t="shared" si="93"/>
        <v>15</v>
      </c>
      <c r="B61" s="21" t="s">
        <v>194</v>
      </c>
      <c r="D61" s="57">
        <f t="shared" si="94"/>
        <v>0</v>
      </c>
      <c r="E61" s="28"/>
      <c r="F61" s="67" t="str">
        <f t="shared" si="95"/>
        <v>NO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</row>
    <row r="62" ht="15.75" hidden="1" customHeight="1">
      <c r="A62" s="21">
        <f t="shared" si="93"/>
        <v>16</v>
      </c>
      <c r="B62" s="21" t="s">
        <v>195</v>
      </c>
      <c r="D62" s="57">
        <f t="shared" si="94"/>
        <v>0</v>
      </c>
      <c r="E62" s="28"/>
      <c r="F62" s="67" t="str">
        <f t="shared" si="95"/>
        <v>NO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</row>
    <row r="63" ht="15.75" hidden="1" customHeight="1">
      <c r="A63" s="21">
        <f t="shared" si="93"/>
        <v>17</v>
      </c>
      <c r="B63" s="21" t="s">
        <v>196</v>
      </c>
      <c r="D63" s="57">
        <f t="shared" si="94"/>
        <v>0</v>
      </c>
      <c r="E63" s="28"/>
      <c r="F63" s="67" t="str">
        <f t="shared" si="95"/>
        <v>NO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</row>
    <row r="64" ht="15.75" hidden="1" customHeight="1">
      <c r="A64" s="21">
        <f t="shared" si="93"/>
        <v>18</v>
      </c>
      <c r="B64" s="21" t="s">
        <v>197</v>
      </c>
      <c r="D64" s="57">
        <f t="shared" si="94"/>
        <v>0</v>
      </c>
      <c r="E64" s="28"/>
      <c r="F64" s="67" t="str">
        <f t="shared" si="95"/>
        <v>NO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</row>
    <row r="65" ht="15.75" hidden="1" customHeight="1">
      <c r="A65" s="21">
        <f t="shared" si="93"/>
        <v>19</v>
      </c>
      <c r="B65" s="21" t="s">
        <v>198</v>
      </c>
      <c r="D65" s="57">
        <f t="shared" si="94"/>
        <v>0</v>
      </c>
      <c r="E65" s="28"/>
      <c r="F65" s="67" t="str">
        <f t="shared" si="95"/>
        <v>NO</v>
      </c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</row>
    <row r="66" ht="15.75" customHeight="1">
      <c r="D66" s="6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</row>
    <row r="67" ht="15.75" customHeight="1">
      <c r="D67" s="57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</row>
    <row r="68" ht="15.75" customHeight="1">
      <c r="D68" s="57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</row>
    <row r="69" ht="15.75" customHeight="1">
      <c r="D69" s="5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</row>
    <row r="70" ht="15.75" customHeight="1">
      <c r="D70" s="57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</row>
    <row r="71" ht="15.75" customHeight="1">
      <c r="D71" s="57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</row>
    <row r="72" ht="15.75" customHeight="1">
      <c r="D72" s="57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</row>
    <row r="73" ht="15.75" customHeight="1">
      <c r="D73" s="57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</row>
    <row r="74" ht="15.75" customHeight="1">
      <c r="D74" s="57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</row>
    <row r="75" ht="15.75" customHeight="1">
      <c r="D75" s="57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</row>
    <row r="76" ht="15.75" customHeight="1">
      <c r="D76" s="57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</row>
    <row r="77" ht="15.75" customHeight="1">
      <c r="D77" s="57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</row>
    <row r="78" ht="15.75" customHeight="1">
      <c r="D78" s="57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</row>
    <row r="79" ht="15.75" customHeight="1">
      <c r="D79" s="57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</row>
    <row r="80" ht="15.75" customHeight="1">
      <c r="D80" s="57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</row>
    <row r="81" ht="15.75" customHeight="1">
      <c r="D81" s="57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</row>
    <row r="82" ht="15.75" customHeight="1">
      <c r="D82" s="57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</row>
    <row r="83" ht="15.75" customHeight="1">
      <c r="D83" s="57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</row>
    <row r="84" ht="15.75" customHeight="1">
      <c r="D84" s="57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</row>
    <row r="85" ht="15.75" customHeight="1">
      <c r="D85" s="57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</row>
    <row r="86" ht="15.75" customHeight="1">
      <c r="D86" s="5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</row>
    <row r="87" ht="15.75" customHeight="1">
      <c r="D87" s="57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</row>
    <row r="88" ht="15.75" customHeight="1">
      <c r="D88" s="57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</row>
    <row r="89" ht="15.75" customHeight="1">
      <c r="D89" s="57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</row>
    <row r="90" ht="15.75" customHeight="1">
      <c r="D90" s="57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</row>
    <row r="91" ht="15.75" customHeight="1">
      <c r="D91" s="57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</row>
    <row r="92" ht="15.75" customHeight="1">
      <c r="D92" s="57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</row>
    <row r="93" ht="15.75" customHeight="1">
      <c r="D93" s="57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</row>
    <row r="94" ht="15.75" customHeight="1">
      <c r="D94" s="57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</row>
    <row r="95" ht="15.75" customHeight="1">
      <c r="D95" s="57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</row>
    <row r="96" ht="15.75" customHeight="1">
      <c r="D96" s="57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</row>
    <row r="97" ht="15.75" customHeight="1">
      <c r="D97" s="57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</row>
    <row r="98" ht="15.75" customHeight="1">
      <c r="D98" s="57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</row>
    <row r="99" ht="15.75" customHeight="1">
      <c r="D99" s="57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</row>
    <row r="100" ht="15.75" customHeight="1">
      <c r="D100" s="57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</row>
    <row r="101" ht="15.75" customHeight="1">
      <c r="D101" s="57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</row>
    <row r="102" ht="15.75" customHeight="1">
      <c r="D102" s="57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</row>
    <row r="103" ht="15.75" customHeight="1">
      <c r="D103" s="57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</row>
    <row r="104" ht="15.75" customHeight="1">
      <c r="D104" s="57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</row>
    <row r="105" ht="15.75" customHeight="1">
      <c r="D105" s="57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</row>
    <row r="106" ht="15.75" customHeight="1">
      <c r="D106" s="57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</row>
    <row r="107" ht="15.75" customHeight="1">
      <c r="D107" s="57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</row>
    <row r="108" ht="15.75" customHeight="1">
      <c r="D108" s="57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</row>
    <row r="109" ht="15.75" customHeight="1">
      <c r="D109" s="57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</row>
    <row r="110" ht="15.75" customHeight="1">
      <c r="D110" s="57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</row>
    <row r="111" ht="15.75" customHeight="1">
      <c r="D111" s="57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</row>
    <row r="112" ht="15.75" customHeight="1">
      <c r="D112" s="57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</row>
    <row r="113" ht="15.75" customHeight="1">
      <c r="D113" s="57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</row>
    <row r="114" ht="15.75" customHeight="1">
      <c r="D114" s="57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</row>
    <row r="115" ht="15.75" customHeight="1">
      <c r="D115" s="57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</row>
    <row r="116" ht="15.75" customHeight="1">
      <c r="D116" s="57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</row>
    <row r="117" ht="15.75" customHeight="1">
      <c r="D117" s="57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</row>
    <row r="118" ht="15.75" customHeight="1">
      <c r="D118" s="57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</row>
    <row r="119" ht="15.75" customHeight="1">
      <c r="D119" s="57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</row>
    <row r="120" ht="15.75" customHeight="1">
      <c r="D120" s="57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</row>
    <row r="121" ht="15.75" customHeight="1">
      <c r="D121" s="57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</row>
    <row r="122" ht="15.75" customHeight="1">
      <c r="D122" s="57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</row>
    <row r="123" ht="15.75" customHeight="1">
      <c r="D123" s="57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</row>
    <row r="124" ht="15.75" customHeight="1">
      <c r="D124" s="57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</row>
    <row r="125" ht="15.75" customHeight="1">
      <c r="D125" s="57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</row>
    <row r="126" ht="15.75" customHeight="1">
      <c r="D126" s="57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</row>
    <row r="127" ht="15.75" customHeight="1">
      <c r="D127" s="57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</row>
    <row r="128" ht="15.75" customHeight="1">
      <c r="D128" s="57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</row>
    <row r="129" ht="15.75" customHeight="1">
      <c r="D129" s="57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</row>
    <row r="130" ht="15.75" customHeight="1">
      <c r="D130" s="57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</row>
    <row r="131" ht="15.75" customHeight="1">
      <c r="D131" s="5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</row>
    <row r="132" ht="15.75" customHeight="1">
      <c r="D132" s="57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</row>
    <row r="133" ht="15.75" customHeight="1">
      <c r="D133" s="57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</row>
    <row r="134" ht="15.75" customHeight="1">
      <c r="D134" s="57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</row>
    <row r="135" ht="15.75" customHeight="1">
      <c r="D135" s="57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</row>
    <row r="136" ht="15.75" customHeight="1">
      <c r="D136" s="57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</row>
    <row r="137" ht="15.75" customHeight="1">
      <c r="D137" s="57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</row>
    <row r="138" ht="15.75" customHeight="1">
      <c r="D138" s="57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</row>
    <row r="139" ht="15.75" customHeight="1">
      <c r="D139" s="57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</row>
    <row r="140" ht="15.75" customHeight="1">
      <c r="D140" s="57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</row>
    <row r="141" ht="15.75" customHeight="1">
      <c r="D141" s="57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</row>
    <row r="142" ht="15.75" customHeight="1">
      <c r="D142" s="57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</row>
    <row r="143" ht="15.75" customHeight="1">
      <c r="D143" s="57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</row>
    <row r="144" ht="15.75" customHeight="1">
      <c r="D144" s="57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</row>
    <row r="145" ht="15.75" customHeight="1">
      <c r="D145" s="57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</row>
    <row r="146" ht="15.75" customHeight="1">
      <c r="D146" s="57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</row>
    <row r="147" ht="15.75" customHeight="1">
      <c r="D147" s="57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</row>
    <row r="148" ht="15.75" customHeight="1">
      <c r="D148" s="57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</row>
    <row r="149" ht="15.75" customHeight="1">
      <c r="D149" s="57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</row>
    <row r="150" ht="15.75" customHeight="1">
      <c r="D150" s="57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</row>
    <row r="151" ht="15.75" customHeight="1">
      <c r="D151" s="57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</row>
    <row r="152" ht="15.75" customHeight="1">
      <c r="D152" s="57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</row>
    <row r="153" ht="15.75" customHeight="1">
      <c r="D153" s="57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</row>
    <row r="154" ht="15.75" customHeight="1">
      <c r="D154" s="57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</row>
    <row r="155" ht="15.75" customHeight="1">
      <c r="D155" s="57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</row>
    <row r="156" ht="15.75" customHeight="1">
      <c r="D156" s="57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</row>
    <row r="157" ht="15.75" customHeight="1">
      <c r="D157" s="57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</row>
    <row r="158" ht="15.75" customHeight="1">
      <c r="D158" s="57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</row>
    <row r="159" ht="15.75" customHeight="1">
      <c r="D159" s="57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</row>
    <row r="160" ht="15.75" customHeight="1">
      <c r="D160" s="57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</row>
    <row r="161" ht="15.75" customHeight="1">
      <c r="D161" s="5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</row>
    <row r="162" ht="15.75" customHeight="1">
      <c r="D162" s="57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</row>
    <row r="163" ht="15.75" customHeight="1">
      <c r="D163" s="57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</row>
    <row r="164" ht="15.75" customHeight="1">
      <c r="D164" s="5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</row>
    <row r="165" ht="15.75" customHeight="1">
      <c r="D165" s="57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</row>
    <row r="166" ht="15.75" customHeight="1">
      <c r="D166" s="57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</row>
    <row r="167" ht="15.75" customHeight="1">
      <c r="D167" s="57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</row>
    <row r="168" ht="15.75" customHeight="1">
      <c r="D168" s="57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</row>
    <row r="169" ht="15.75" customHeight="1">
      <c r="D169" s="57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</row>
    <row r="170" ht="15.75" customHeight="1">
      <c r="D170" s="57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</row>
    <row r="171" ht="15.75" customHeight="1">
      <c r="D171" s="57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</row>
    <row r="172" ht="15.75" customHeight="1">
      <c r="D172" s="57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</row>
    <row r="173" ht="15.75" customHeight="1">
      <c r="D173" s="57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</row>
    <row r="174" ht="15.75" customHeight="1">
      <c r="D174" s="57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</row>
    <row r="175" ht="15.75" customHeight="1">
      <c r="D175" s="57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</row>
    <row r="176" ht="15.75" customHeight="1">
      <c r="D176" s="57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</row>
    <row r="177" ht="15.75" customHeight="1">
      <c r="D177" s="57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</row>
    <row r="178" ht="15.75" customHeight="1">
      <c r="D178" s="57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</row>
    <row r="179" ht="15.75" customHeight="1">
      <c r="D179" s="57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</row>
    <row r="180" ht="15.75" customHeight="1">
      <c r="D180" s="57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</row>
    <row r="181" ht="15.75" customHeight="1">
      <c r="D181" s="57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</row>
    <row r="182" ht="15.75" customHeight="1">
      <c r="D182" s="57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</row>
    <row r="183" ht="15.75" customHeight="1">
      <c r="D183" s="57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</row>
    <row r="184" ht="15.75" customHeight="1">
      <c r="D184" s="57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</row>
    <row r="185" ht="15.75" customHeight="1">
      <c r="D185" s="57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</row>
    <row r="186" ht="15.75" customHeight="1">
      <c r="D186" s="57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</row>
    <row r="187" ht="15.75" customHeight="1">
      <c r="D187" s="57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</row>
    <row r="188" ht="15.75" customHeight="1">
      <c r="D188" s="57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</row>
    <row r="189" ht="15.75" customHeight="1">
      <c r="D189" s="57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</row>
    <row r="190" ht="15.75" customHeight="1">
      <c r="D190" s="57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</row>
    <row r="191" ht="15.75" customHeight="1">
      <c r="D191" s="57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</row>
    <row r="192" ht="15.75" customHeight="1">
      <c r="D192" s="57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</row>
    <row r="193" ht="15.75" customHeight="1">
      <c r="D193" s="57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</row>
    <row r="194" ht="15.75" customHeight="1">
      <c r="D194" s="57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</row>
    <row r="195" ht="15.75" customHeight="1">
      <c r="D195" s="57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</row>
    <row r="196" ht="15.75" customHeight="1">
      <c r="D196" s="57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</row>
    <row r="197" ht="15.75" customHeight="1">
      <c r="D197" s="57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</row>
    <row r="198" ht="15.75" customHeight="1">
      <c r="D198" s="57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</row>
    <row r="199" ht="15.75" customHeight="1">
      <c r="D199" s="57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</row>
    <row r="200" ht="15.75" customHeight="1">
      <c r="D200" s="57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</row>
    <row r="201" ht="15.75" customHeight="1">
      <c r="D201" s="57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</row>
    <row r="202" ht="15.75" customHeight="1">
      <c r="D202" s="57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</row>
    <row r="203" ht="15.75" customHeight="1">
      <c r="D203" s="57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</row>
    <row r="204" ht="15.75" customHeight="1">
      <c r="D204" s="57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</row>
    <row r="205" ht="15.75" customHeight="1">
      <c r="D205" s="57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</row>
    <row r="206" ht="15.75" customHeight="1">
      <c r="D206" s="57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</row>
    <row r="207" ht="15.75" customHeight="1">
      <c r="D207" s="57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</row>
    <row r="208" ht="15.75" customHeight="1">
      <c r="D208" s="57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</row>
    <row r="209" ht="15.75" customHeight="1">
      <c r="D209" s="57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</row>
    <row r="210" ht="15.75" customHeight="1">
      <c r="D210" s="57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</row>
    <row r="211" ht="15.75" customHeight="1">
      <c r="D211" s="57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</row>
    <row r="212" ht="15.75" customHeight="1">
      <c r="D212" s="57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</row>
    <row r="213" ht="15.75" customHeight="1">
      <c r="D213" s="57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</row>
    <row r="214" ht="15.75" customHeight="1">
      <c r="D214" s="57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</row>
    <row r="215" ht="15.75" customHeight="1">
      <c r="D215" s="57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</row>
    <row r="216" ht="15.75" customHeight="1">
      <c r="D216" s="57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</row>
    <row r="217" ht="15.75" customHeight="1">
      <c r="D217" s="57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</row>
    <row r="218" ht="15.75" customHeight="1">
      <c r="D218" s="57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</row>
    <row r="219" ht="15.75" customHeight="1">
      <c r="D219" s="57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</row>
    <row r="220" ht="15.75" customHeight="1">
      <c r="D220" s="57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</row>
    <row r="221" ht="15.75" customHeight="1">
      <c r="D221" s="57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</row>
    <row r="222" ht="15.75" customHeight="1">
      <c r="D222" s="57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</row>
    <row r="223" ht="15.75" customHeight="1">
      <c r="D223" s="57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</row>
    <row r="224" ht="15.75" customHeight="1">
      <c r="D224" s="57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</row>
    <row r="225" ht="15.75" customHeight="1">
      <c r="D225" s="57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</row>
    <row r="226" ht="15.75" customHeight="1">
      <c r="D226" s="57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</row>
    <row r="227" ht="15.75" customHeight="1">
      <c r="D227" s="57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</row>
    <row r="228" ht="15.75" customHeight="1">
      <c r="D228" s="57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</row>
    <row r="229" ht="15.75" customHeight="1">
      <c r="D229" s="57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</row>
    <row r="230" ht="15.75" customHeight="1">
      <c r="D230" s="57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</row>
    <row r="231" ht="15.75" customHeight="1">
      <c r="D231" s="57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</row>
    <row r="232" ht="15.75" customHeight="1">
      <c r="D232" s="57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</row>
    <row r="233" ht="15.75" customHeight="1">
      <c r="D233" s="57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</row>
    <row r="234" ht="15.75" customHeight="1">
      <c r="D234" s="57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</row>
    <row r="235" ht="15.75" customHeight="1">
      <c r="D235" s="57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</row>
    <row r="236" ht="15.75" customHeight="1">
      <c r="D236" s="57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</row>
    <row r="237" ht="15.75" customHeight="1">
      <c r="D237" s="57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</row>
    <row r="238" ht="15.75" customHeight="1">
      <c r="D238" s="57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</row>
    <row r="239" ht="15.75" customHeight="1">
      <c r="D239" s="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</row>
    <row r="240" ht="15.75" customHeight="1">
      <c r="D240" s="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</row>
    <row r="241" ht="15.75" customHeight="1">
      <c r="D241" s="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</row>
    <row r="242" ht="15.75" customHeight="1">
      <c r="D242" s="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</row>
    <row r="243" ht="15.75" customHeight="1">
      <c r="D243" s="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</row>
    <row r="244" ht="15.75" customHeight="1">
      <c r="D244" s="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</row>
    <row r="245" ht="15.75" customHeight="1">
      <c r="D245" s="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</row>
    <row r="246" ht="15.75" customHeight="1">
      <c r="D246" s="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</row>
    <row r="247" ht="15.75" customHeight="1">
      <c r="D247" s="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</row>
    <row r="248" ht="15.75" customHeight="1">
      <c r="D248" s="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</row>
    <row r="249" ht="15.75" customHeight="1">
      <c r="D249" s="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</row>
    <row r="250" ht="15.75" customHeight="1">
      <c r="D250" s="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</row>
    <row r="251" ht="15.75" customHeight="1">
      <c r="D251" s="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</row>
    <row r="252" ht="15.75" customHeight="1">
      <c r="D252" s="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</row>
    <row r="253" ht="15.75" customHeight="1">
      <c r="D253" s="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</row>
    <row r="254" ht="15.75" customHeight="1">
      <c r="D254" s="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</row>
    <row r="255" ht="15.75" customHeight="1">
      <c r="D255" s="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</row>
    <row r="256" ht="15.75" customHeight="1">
      <c r="D256" s="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</row>
    <row r="257" ht="15.75" customHeight="1">
      <c r="D257" s="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</row>
    <row r="258" ht="15.75" customHeight="1">
      <c r="D258" s="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</row>
    <row r="259" ht="15.75" customHeight="1">
      <c r="D259" s="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</row>
    <row r="260" ht="15.75" customHeight="1">
      <c r="D260" s="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</row>
    <row r="261" ht="15.75" customHeight="1">
      <c r="D261" s="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</row>
    <row r="262" ht="15.75" customHeight="1">
      <c r="D262" s="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</row>
    <row r="263" ht="15.75" customHeight="1">
      <c r="D263" s="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</row>
    <row r="264" ht="15.75" customHeight="1">
      <c r="D264" s="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</row>
    <row r="265" ht="15.75" customHeight="1">
      <c r="D265" s="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</row>
    <row r="266" ht="15.75" customHeight="1">
      <c r="D266" s="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</row>
    <row r="267" ht="15.75" customHeight="1">
      <c r="D267" s="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</row>
    <row r="268" ht="15.75" customHeight="1">
      <c r="D268" s="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</row>
    <row r="269" ht="15.75" customHeight="1">
      <c r="D269" s="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</row>
    <row r="270" ht="15.75" customHeight="1">
      <c r="D270" s="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</row>
    <row r="271" ht="15.75" customHeight="1">
      <c r="D271" s="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</row>
    <row r="272" ht="15.75" customHeight="1">
      <c r="D272" s="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</row>
    <row r="273" ht="15.75" customHeight="1">
      <c r="D273" s="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</row>
    <row r="274" ht="15.75" customHeight="1">
      <c r="D274" s="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</row>
    <row r="275" ht="15.75" customHeight="1">
      <c r="D275" s="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</row>
    <row r="276" ht="15.75" customHeight="1">
      <c r="D276" s="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</row>
    <row r="277" ht="15.75" customHeight="1">
      <c r="D277" s="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</row>
    <row r="278" ht="15.75" customHeight="1">
      <c r="D278" s="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</row>
    <row r="279" ht="15.75" customHeight="1">
      <c r="D279" s="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</row>
    <row r="280" ht="15.75" customHeight="1">
      <c r="D280" s="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</row>
    <row r="281" ht="15.75" customHeight="1">
      <c r="D281" s="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</row>
    <row r="282" ht="15.75" customHeight="1">
      <c r="D282" s="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</row>
    <row r="283" ht="15.75" customHeight="1">
      <c r="D283" s="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</row>
    <row r="284" ht="15.75" customHeight="1">
      <c r="D284" s="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</row>
    <row r="285" ht="15.75" customHeight="1">
      <c r="D285" s="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</row>
    <row r="286" ht="15.75" customHeight="1">
      <c r="D286" s="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</row>
    <row r="287" ht="15.75" customHeight="1">
      <c r="D287" s="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</row>
    <row r="288" ht="15.75" customHeight="1">
      <c r="D288" s="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</row>
    <row r="289" ht="15.75" customHeight="1">
      <c r="D289" s="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</row>
    <row r="290" ht="15.75" customHeight="1">
      <c r="D290" s="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</row>
    <row r="291" ht="15.75" customHeight="1">
      <c r="D291" s="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</row>
    <row r="292" ht="15.75" customHeight="1">
      <c r="D292" s="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</row>
    <row r="293" ht="15.75" customHeight="1">
      <c r="D293" s="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</row>
    <row r="294" ht="15.75" customHeight="1">
      <c r="D294" s="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</row>
    <row r="295" ht="15.75" customHeight="1">
      <c r="D295" s="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</row>
    <row r="296" ht="15.75" customHeight="1">
      <c r="D296" s="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</row>
    <row r="297" ht="15.75" customHeight="1">
      <c r="D297" s="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</row>
    <row r="298" ht="15.75" customHeight="1">
      <c r="D298" s="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</row>
    <row r="299" ht="15.75" customHeight="1">
      <c r="D299" s="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</row>
    <row r="300" ht="15.75" customHeight="1">
      <c r="D300" s="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</row>
    <row r="301" ht="15.75" customHeight="1">
      <c r="D301" s="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</row>
    <row r="302" ht="15.75" customHeight="1">
      <c r="D302" s="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</row>
    <row r="303" ht="15.75" customHeight="1">
      <c r="D303" s="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</row>
    <row r="304" ht="15.75" customHeight="1">
      <c r="D304" s="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</row>
    <row r="305" ht="15.75" customHeight="1">
      <c r="D305" s="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</row>
    <row r="306" ht="15.75" customHeight="1">
      <c r="D306" s="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</row>
    <row r="307" ht="15.75" customHeight="1">
      <c r="D307" s="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</row>
    <row r="308" ht="15.75" customHeight="1">
      <c r="D308" s="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</row>
    <row r="309" ht="15.75" customHeight="1">
      <c r="D309" s="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</row>
    <row r="310" ht="15.75" customHeight="1">
      <c r="D310" s="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</row>
    <row r="311" ht="15.75" customHeight="1">
      <c r="D311" s="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</row>
    <row r="312" ht="15.75" customHeight="1">
      <c r="D312" s="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</row>
    <row r="313" ht="15.75" customHeight="1">
      <c r="D313" s="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</row>
    <row r="314" ht="15.75" customHeight="1">
      <c r="D314" s="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</row>
    <row r="315" ht="15.75" customHeight="1">
      <c r="D315" s="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</row>
    <row r="316" ht="15.75" customHeight="1">
      <c r="D316" s="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</row>
    <row r="317" ht="15.75" customHeight="1">
      <c r="D317" s="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</row>
    <row r="318" ht="15.75" customHeight="1">
      <c r="D318" s="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</row>
    <row r="319" ht="15.75" customHeight="1">
      <c r="D319" s="57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</row>
    <row r="320" ht="15.75" customHeight="1">
      <c r="D320" s="57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</row>
    <row r="321" ht="15.75" customHeight="1">
      <c r="D321" s="57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</row>
    <row r="322" ht="15.75" customHeight="1">
      <c r="D322" s="57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</row>
    <row r="323" ht="15.75" customHeight="1">
      <c r="D323" s="57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</row>
    <row r="324" ht="15.75" customHeight="1">
      <c r="D324" s="57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</row>
    <row r="325" ht="15.75" customHeight="1">
      <c r="D325" s="57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</row>
    <row r="326" ht="15.75" customHeight="1">
      <c r="D326" s="57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</row>
    <row r="327" ht="15.75" customHeight="1">
      <c r="D327" s="57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</row>
    <row r="328" ht="15.75" customHeight="1">
      <c r="D328" s="57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</row>
    <row r="329" ht="15.75" customHeight="1">
      <c r="D329" s="57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</row>
    <row r="330" ht="15.75" customHeight="1">
      <c r="D330" s="57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</row>
    <row r="331" ht="15.75" customHeight="1">
      <c r="D331" s="57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</row>
    <row r="332" ht="15.75" customHeight="1">
      <c r="D332" s="57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</row>
    <row r="333" ht="15.75" customHeight="1">
      <c r="D333" s="57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</row>
    <row r="334" ht="15.75" customHeight="1">
      <c r="D334" s="57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</row>
    <row r="335" ht="15.75" customHeight="1">
      <c r="D335" s="57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</row>
    <row r="336" ht="15.75" customHeight="1">
      <c r="D336" s="57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</row>
    <row r="337" ht="15.75" customHeight="1">
      <c r="D337" s="57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</row>
    <row r="338" ht="15.75" customHeight="1">
      <c r="D338" s="57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</row>
    <row r="339" ht="15.75" customHeight="1">
      <c r="D339" s="57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</row>
    <row r="340" ht="15.75" customHeight="1">
      <c r="D340" s="57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</row>
    <row r="341" ht="15.75" customHeight="1">
      <c r="D341" s="57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</row>
    <row r="342" ht="15.75" customHeight="1">
      <c r="D342" s="57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</row>
    <row r="343" ht="15.75" customHeight="1">
      <c r="D343" s="57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</row>
    <row r="344" ht="15.75" customHeight="1">
      <c r="D344" s="57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</row>
    <row r="345" ht="15.75" customHeight="1">
      <c r="D345" s="57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</row>
    <row r="346" ht="15.75" customHeight="1">
      <c r="D346" s="57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</row>
    <row r="347" ht="15.75" customHeight="1">
      <c r="D347" s="57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</row>
    <row r="348" ht="15.75" customHeight="1">
      <c r="D348" s="57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</row>
    <row r="349" ht="15.75" customHeight="1">
      <c r="D349" s="57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</row>
    <row r="350" ht="15.75" customHeight="1">
      <c r="D350" s="57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</row>
    <row r="351" ht="15.75" customHeight="1">
      <c r="D351" s="57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</row>
    <row r="352" ht="15.75" customHeight="1">
      <c r="D352" s="57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</row>
    <row r="353" ht="15.75" customHeight="1">
      <c r="D353" s="57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</row>
    <row r="354" ht="15.75" customHeight="1">
      <c r="D354" s="57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</row>
    <row r="355" ht="15.75" customHeight="1">
      <c r="D355" s="57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</row>
    <row r="356" ht="15.75" customHeight="1">
      <c r="D356" s="57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</row>
    <row r="357" ht="15.75" customHeight="1">
      <c r="D357" s="57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</row>
    <row r="358" ht="15.75" customHeight="1">
      <c r="D358" s="57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</row>
    <row r="359" ht="15.75" customHeight="1">
      <c r="D359" s="57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</row>
    <row r="360" ht="15.75" customHeight="1">
      <c r="D360" s="57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</row>
    <row r="361" ht="15.75" customHeight="1">
      <c r="D361" s="57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</row>
    <row r="362" ht="15.75" customHeight="1">
      <c r="D362" s="57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</row>
    <row r="363" ht="15.75" customHeight="1">
      <c r="D363" s="57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</row>
    <row r="364" ht="15.75" customHeight="1">
      <c r="D364" s="57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</row>
    <row r="365" ht="15.75" customHeight="1">
      <c r="D365" s="57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</row>
    <row r="366" ht="15.75" customHeight="1">
      <c r="D366" s="57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</row>
    <row r="367" ht="15.75" customHeight="1">
      <c r="D367" s="57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</row>
    <row r="368" ht="15.75" customHeight="1">
      <c r="D368" s="57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</row>
    <row r="369" ht="15.75" customHeight="1">
      <c r="D369" s="57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</row>
    <row r="370" ht="15.75" customHeight="1">
      <c r="D370" s="57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</row>
    <row r="371" ht="15.75" customHeight="1">
      <c r="D371" s="57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</row>
    <row r="372" ht="15.75" customHeight="1">
      <c r="D372" s="57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</row>
    <row r="373" ht="15.75" customHeight="1">
      <c r="D373" s="57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</row>
    <row r="374" ht="15.75" customHeight="1">
      <c r="D374" s="57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</row>
    <row r="375" ht="15.75" customHeight="1">
      <c r="D375" s="57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</row>
    <row r="376" ht="15.75" customHeight="1">
      <c r="D376" s="57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</row>
    <row r="377" ht="15.75" customHeight="1">
      <c r="D377" s="57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</row>
    <row r="378" ht="15.75" customHeight="1">
      <c r="D378" s="5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</row>
    <row r="379" ht="15.75" customHeight="1">
      <c r="D379" s="57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</row>
    <row r="380" ht="15.75" customHeight="1">
      <c r="D380" s="57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</row>
    <row r="381" ht="15.75" customHeight="1">
      <c r="D381" s="57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</row>
    <row r="382" ht="15.75" customHeight="1">
      <c r="D382" s="57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</row>
    <row r="383" ht="15.75" customHeight="1">
      <c r="D383" s="57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</row>
    <row r="384" ht="15.75" customHeight="1">
      <c r="D384" s="57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</row>
    <row r="385" ht="15.75" customHeight="1">
      <c r="D385" s="57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</row>
    <row r="386" ht="15.75" customHeight="1">
      <c r="D386" s="57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</row>
    <row r="387" ht="15.75" customHeight="1">
      <c r="D387" s="57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</row>
    <row r="388" ht="15.75" customHeight="1">
      <c r="D388" s="57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</row>
    <row r="389" ht="15.75" customHeight="1">
      <c r="D389" s="57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</row>
    <row r="390" ht="15.75" customHeight="1">
      <c r="D390" s="57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</row>
    <row r="391" ht="15.75" customHeight="1">
      <c r="D391" s="57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</row>
    <row r="392" ht="15.75" customHeight="1">
      <c r="D392" s="57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</row>
    <row r="393" ht="15.75" customHeight="1">
      <c r="D393" s="57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</row>
    <row r="394" ht="15.75" customHeight="1">
      <c r="D394" s="57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</row>
    <row r="395" ht="15.75" customHeight="1">
      <c r="D395" s="57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</row>
    <row r="396" ht="15.75" customHeight="1">
      <c r="D396" s="57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</row>
    <row r="397" ht="15.75" customHeight="1">
      <c r="D397" s="57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</row>
    <row r="398" ht="15.75" customHeight="1">
      <c r="D398" s="57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</row>
    <row r="399" ht="15.75" customHeight="1">
      <c r="D399" s="57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</row>
    <row r="400" ht="15.75" customHeight="1">
      <c r="D400" s="57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</row>
    <row r="401" ht="15.75" customHeight="1">
      <c r="D401" s="57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</row>
    <row r="402" ht="15.75" customHeight="1">
      <c r="D402" s="57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</row>
    <row r="403" ht="15.75" customHeight="1">
      <c r="D403" s="57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</row>
    <row r="404" ht="15.75" customHeight="1">
      <c r="D404" s="57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</row>
    <row r="405" ht="15.75" customHeight="1">
      <c r="D405" s="57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</row>
    <row r="406" ht="15.75" customHeight="1">
      <c r="D406" s="57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</row>
    <row r="407" ht="15.75" customHeight="1">
      <c r="D407" s="57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</row>
    <row r="408" ht="15.75" customHeight="1">
      <c r="D408" s="57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</row>
    <row r="409" ht="15.75" customHeight="1">
      <c r="D409" s="57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</row>
    <row r="410" ht="15.75" customHeight="1">
      <c r="D410" s="57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</row>
    <row r="411" ht="15.75" customHeight="1">
      <c r="D411" s="57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</row>
    <row r="412" ht="15.75" customHeight="1">
      <c r="D412" s="57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</row>
    <row r="413" ht="15.75" customHeight="1">
      <c r="D413" s="57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</row>
    <row r="414" ht="15.75" customHeight="1">
      <c r="D414" s="57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</row>
    <row r="415" ht="15.75" customHeight="1">
      <c r="D415" s="57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</row>
    <row r="416" ht="15.75" customHeight="1">
      <c r="D416" s="57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</row>
    <row r="417" ht="15.75" customHeight="1">
      <c r="D417" s="57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</row>
    <row r="418" ht="15.75" customHeight="1">
      <c r="D418" s="57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</row>
    <row r="419" ht="15.75" customHeight="1">
      <c r="D419" s="57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</row>
    <row r="420" ht="15.75" customHeight="1">
      <c r="D420" s="57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</row>
    <row r="421" ht="15.75" customHeight="1">
      <c r="D421" s="57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</row>
    <row r="422" ht="15.75" customHeight="1">
      <c r="D422" s="57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</row>
    <row r="423" ht="15.75" customHeight="1">
      <c r="D423" s="57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</row>
    <row r="424" ht="15.75" customHeight="1">
      <c r="D424" s="57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</row>
    <row r="425" ht="15.75" customHeight="1">
      <c r="D425" s="57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</row>
    <row r="426" ht="15.75" customHeight="1">
      <c r="D426" s="57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</row>
    <row r="427" ht="15.75" customHeight="1">
      <c r="D427" s="57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</row>
    <row r="428" ht="15.75" customHeight="1">
      <c r="D428" s="57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</row>
    <row r="429" ht="15.75" customHeight="1">
      <c r="D429" s="57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</row>
    <row r="430" ht="15.75" customHeight="1">
      <c r="D430" s="57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</row>
    <row r="431" ht="15.75" customHeight="1">
      <c r="D431" s="57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</row>
    <row r="432" ht="15.75" customHeight="1">
      <c r="D432" s="57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</row>
    <row r="433" ht="15.75" customHeight="1">
      <c r="D433" s="57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</row>
    <row r="434" ht="15.75" customHeight="1">
      <c r="D434" s="57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</row>
    <row r="435" ht="15.75" customHeight="1">
      <c r="D435" s="57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</row>
    <row r="436" ht="15.75" customHeight="1">
      <c r="D436" s="57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</row>
    <row r="437" ht="15.75" customHeight="1">
      <c r="D437" s="57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</row>
    <row r="438" ht="15.75" customHeight="1">
      <c r="D438" s="57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</row>
    <row r="439" ht="15.75" customHeight="1">
      <c r="D439" s="57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</row>
    <row r="440" ht="15.75" customHeight="1">
      <c r="D440" s="57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</row>
    <row r="441" ht="15.75" customHeight="1">
      <c r="D441" s="57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</row>
    <row r="442" ht="15.75" customHeight="1">
      <c r="D442" s="57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</row>
    <row r="443" ht="15.75" customHeight="1">
      <c r="D443" s="57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</row>
    <row r="444" ht="15.75" customHeight="1">
      <c r="D444" s="57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</row>
    <row r="445" ht="15.75" customHeight="1">
      <c r="D445" s="57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</row>
    <row r="446" ht="15.75" customHeight="1">
      <c r="D446" s="57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</row>
    <row r="447" ht="15.75" customHeight="1">
      <c r="D447" s="57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</row>
    <row r="448" ht="15.75" customHeight="1">
      <c r="D448" s="5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</row>
    <row r="449" ht="15.75" customHeight="1">
      <c r="D449" s="57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</row>
    <row r="450" ht="15.75" customHeight="1">
      <c r="D450" s="57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</row>
    <row r="451" ht="15.75" customHeight="1">
      <c r="D451" s="57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</row>
    <row r="452" ht="15.75" customHeight="1">
      <c r="D452" s="57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</row>
    <row r="453" ht="15.75" customHeight="1">
      <c r="D453" s="57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</row>
    <row r="454" ht="15.75" customHeight="1">
      <c r="D454" s="57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</row>
    <row r="455" ht="15.75" customHeight="1">
      <c r="D455" s="57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</row>
    <row r="456" ht="15.75" customHeight="1">
      <c r="D456" s="57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</row>
    <row r="457" ht="15.75" customHeight="1">
      <c r="D457" s="57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</row>
    <row r="458" ht="15.75" customHeight="1">
      <c r="D458" s="57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</row>
    <row r="459" ht="15.75" customHeight="1">
      <c r="D459" s="57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</row>
    <row r="460" ht="15.75" customHeight="1">
      <c r="D460" s="57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</row>
    <row r="461" ht="15.75" customHeight="1">
      <c r="D461" s="57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</row>
    <row r="462" ht="15.75" customHeight="1">
      <c r="D462" s="57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</row>
    <row r="463" ht="15.75" customHeight="1">
      <c r="D463" s="57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</row>
    <row r="464" ht="15.75" customHeight="1">
      <c r="D464" s="57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</row>
    <row r="465" ht="15.75" customHeight="1">
      <c r="D465" s="57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</row>
    <row r="466" ht="15.75" customHeight="1">
      <c r="D466" s="57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</row>
    <row r="467" ht="15.75" customHeight="1">
      <c r="D467" s="57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</row>
    <row r="468" ht="15.75" customHeight="1">
      <c r="D468" s="57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</row>
    <row r="469" ht="15.75" customHeight="1">
      <c r="D469" s="57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</row>
    <row r="470" ht="15.75" customHeight="1">
      <c r="D470" s="57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</row>
    <row r="471" ht="15.75" customHeight="1">
      <c r="D471" s="57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</row>
    <row r="472" ht="15.75" customHeight="1">
      <c r="D472" s="57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</row>
    <row r="473" ht="15.75" customHeight="1">
      <c r="D473" s="57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</row>
    <row r="474" ht="15.75" customHeight="1">
      <c r="D474" s="57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</row>
    <row r="475" ht="15.75" customHeight="1">
      <c r="D475" s="5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</row>
    <row r="476" ht="15.75" customHeight="1">
      <c r="D476" s="5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</row>
    <row r="477" ht="15.75" customHeight="1">
      <c r="D477" s="57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</row>
    <row r="478" ht="15.75" customHeight="1">
      <c r="D478" s="57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</row>
    <row r="479" ht="15.75" customHeight="1">
      <c r="D479" s="57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</row>
    <row r="480" ht="15.75" customHeight="1">
      <c r="D480" s="57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</row>
    <row r="481" ht="15.75" customHeight="1">
      <c r="D481" s="57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</row>
    <row r="482" ht="15.75" customHeight="1">
      <c r="D482" s="57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</row>
    <row r="483" ht="15.75" customHeight="1">
      <c r="D483" s="57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</row>
    <row r="484" ht="15.75" customHeight="1">
      <c r="D484" s="57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</row>
    <row r="485" ht="15.75" customHeight="1">
      <c r="D485" s="57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</row>
    <row r="486" ht="15.75" customHeight="1">
      <c r="D486" s="57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</row>
    <row r="487" ht="15.75" customHeight="1">
      <c r="D487" s="57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</row>
    <row r="488" ht="15.75" customHeight="1">
      <c r="D488" s="57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</row>
    <row r="489" ht="15.75" customHeight="1">
      <c r="D489" s="57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</row>
    <row r="490" ht="15.75" customHeight="1">
      <c r="D490" s="57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</row>
    <row r="491" ht="15.75" customHeight="1">
      <c r="D491" s="57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</row>
    <row r="492" ht="15.75" customHeight="1">
      <c r="D492" s="57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</row>
    <row r="493" ht="15.75" customHeight="1">
      <c r="D493" s="57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</row>
    <row r="494" ht="15.75" customHeight="1">
      <c r="D494" s="57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</row>
    <row r="495" ht="15.75" customHeight="1">
      <c r="D495" s="57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</row>
    <row r="496" ht="15.75" customHeight="1">
      <c r="D496" s="57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</row>
    <row r="497" ht="15.75" customHeight="1">
      <c r="D497" s="57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</row>
    <row r="498" ht="15.75" customHeight="1">
      <c r="D498" s="57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</row>
    <row r="499" ht="15.75" customHeight="1">
      <c r="D499" s="57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</row>
    <row r="500" ht="15.75" customHeight="1">
      <c r="D500" s="57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</row>
    <row r="501" ht="15.75" customHeight="1">
      <c r="D501" s="57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</row>
    <row r="502" ht="15.75" customHeight="1">
      <c r="D502" s="57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</row>
    <row r="503" ht="15.75" customHeight="1">
      <c r="D503" s="57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</row>
    <row r="504" ht="15.75" customHeight="1">
      <c r="D504" s="57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</row>
    <row r="505" ht="15.75" customHeight="1">
      <c r="D505" s="57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</row>
    <row r="506" ht="15.75" customHeight="1">
      <c r="D506" s="57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</row>
    <row r="507" ht="15.75" customHeight="1">
      <c r="D507" s="57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</row>
    <row r="508" ht="15.75" customHeight="1">
      <c r="D508" s="57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</row>
    <row r="509" ht="15.75" customHeight="1">
      <c r="D509" s="57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</row>
    <row r="510" ht="15.75" customHeight="1">
      <c r="D510" s="57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</row>
    <row r="511" ht="15.75" customHeight="1">
      <c r="D511" s="57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</row>
    <row r="512" ht="15.75" customHeight="1">
      <c r="D512" s="57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</row>
    <row r="513" ht="15.75" customHeight="1">
      <c r="D513" s="57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</row>
    <row r="514" ht="15.75" customHeight="1">
      <c r="D514" s="57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</row>
    <row r="515" ht="15.75" customHeight="1">
      <c r="D515" s="57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</row>
    <row r="516" ht="15.75" customHeight="1">
      <c r="D516" s="57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</row>
    <row r="517" ht="15.75" customHeight="1">
      <c r="D517" s="57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</row>
    <row r="518" ht="15.75" customHeight="1">
      <c r="D518" s="57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</row>
    <row r="519" ht="15.75" customHeight="1">
      <c r="D519" s="57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</row>
    <row r="520" ht="15.75" customHeight="1">
      <c r="D520" s="57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</row>
    <row r="521" ht="15.75" customHeight="1">
      <c r="D521" s="57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</row>
    <row r="522" ht="15.75" customHeight="1">
      <c r="D522" s="57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</row>
    <row r="523" ht="15.75" customHeight="1">
      <c r="D523" s="57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</row>
    <row r="524" ht="15.75" customHeight="1">
      <c r="D524" s="57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</row>
    <row r="525" ht="15.75" customHeight="1">
      <c r="D525" s="57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</row>
    <row r="526" ht="15.75" customHeight="1">
      <c r="D526" s="57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</row>
    <row r="527" ht="15.75" customHeight="1">
      <c r="D527" s="57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</row>
    <row r="528" ht="15.75" customHeight="1">
      <c r="D528" s="57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</row>
    <row r="529" ht="15.75" customHeight="1">
      <c r="D529" s="57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</row>
    <row r="530" ht="15.75" customHeight="1">
      <c r="D530" s="57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</row>
    <row r="531" ht="15.75" customHeight="1">
      <c r="D531" s="57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</row>
    <row r="532" ht="15.75" customHeight="1">
      <c r="D532" s="57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</row>
    <row r="533" ht="15.75" customHeight="1">
      <c r="D533" s="57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</row>
    <row r="534" ht="15.75" customHeight="1">
      <c r="D534" s="57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</row>
    <row r="535" ht="15.75" customHeight="1">
      <c r="D535" s="57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</row>
    <row r="536" ht="15.75" customHeight="1">
      <c r="D536" s="57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</row>
    <row r="537" ht="15.75" customHeight="1">
      <c r="D537" s="57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</row>
    <row r="538" ht="15.75" customHeight="1">
      <c r="D538" s="57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</row>
    <row r="539" ht="15.75" customHeight="1">
      <c r="D539" s="57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</row>
    <row r="540" ht="15.75" customHeight="1">
      <c r="D540" s="57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</row>
    <row r="541" ht="15.75" customHeight="1">
      <c r="D541" s="57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</row>
    <row r="542" ht="15.75" customHeight="1">
      <c r="D542" s="57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</row>
    <row r="543" ht="15.75" customHeight="1">
      <c r="D543" s="57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</row>
    <row r="544" ht="15.75" customHeight="1">
      <c r="D544" s="57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</row>
    <row r="545" ht="15.75" customHeight="1">
      <c r="D545" s="57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</row>
    <row r="546" ht="15.75" customHeight="1">
      <c r="D546" s="57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</row>
    <row r="547" ht="15.75" customHeight="1">
      <c r="D547" s="57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</row>
    <row r="548" ht="15.75" customHeight="1">
      <c r="D548" s="57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</row>
    <row r="549" ht="15.75" customHeight="1">
      <c r="D549" s="57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</row>
    <row r="550" ht="15.75" customHeight="1">
      <c r="D550" s="57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</row>
    <row r="551" ht="15.75" customHeight="1">
      <c r="D551" s="57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</row>
    <row r="552" ht="15.75" customHeight="1">
      <c r="D552" s="57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</row>
    <row r="553" ht="15.75" customHeight="1">
      <c r="D553" s="57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</row>
    <row r="554" ht="15.75" customHeight="1">
      <c r="D554" s="57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</row>
    <row r="555" ht="15.75" customHeight="1">
      <c r="D555" s="57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</row>
    <row r="556" ht="15.75" customHeight="1">
      <c r="D556" s="57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</row>
    <row r="557" ht="15.75" customHeight="1">
      <c r="D557" s="57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</row>
    <row r="558" ht="15.75" customHeight="1">
      <c r="D558" s="57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</row>
    <row r="559" ht="15.75" customHeight="1">
      <c r="D559" s="57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</row>
    <row r="560" ht="15.75" customHeight="1">
      <c r="D560" s="57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</row>
    <row r="561" ht="15.75" customHeight="1">
      <c r="D561" s="57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</row>
    <row r="562" ht="15.75" customHeight="1">
      <c r="D562" s="57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</row>
    <row r="563" ht="15.75" customHeight="1">
      <c r="D563" s="57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</row>
    <row r="564" ht="15.75" customHeight="1">
      <c r="D564" s="57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</row>
    <row r="565" ht="15.75" customHeight="1">
      <c r="D565" s="57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</row>
    <row r="566" ht="15.75" customHeight="1">
      <c r="D566" s="57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</row>
    <row r="567" ht="15.75" customHeight="1">
      <c r="D567" s="57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</row>
    <row r="568" ht="15.75" customHeight="1">
      <c r="D568" s="57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</row>
    <row r="569" ht="15.75" customHeight="1">
      <c r="D569" s="57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</row>
    <row r="570" ht="15.75" customHeight="1">
      <c r="D570" s="57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</row>
    <row r="571" ht="15.75" customHeight="1">
      <c r="D571" s="57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</row>
    <row r="572" ht="15.75" customHeight="1">
      <c r="D572" s="57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</row>
    <row r="573" ht="15.75" customHeight="1">
      <c r="D573" s="57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</row>
    <row r="574" ht="15.75" customHeight="1">
      <c r="D574" s="57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</row>
    <row r="575" ht="15.75" customHeight="1">
      <c r="D575" s="5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</row>
    <row r="576" ht="15.75" customHeight="1">
      <c r="D576" s="57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</row>
    <row r="577" ht="15.75" customHeight="1">
      <c r="D577" s="57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</row>
    <row r="578" ht="15.75" customHeight="1">
      <c r="D578" s="5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</row>
    <row r="579" ht="15.75" customHeight="1">
      <c r="D579" s="57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</row>
    <row r="580" ht="15.75" customHeight="1">
      <c r="D580" s="57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</row>
    <row r="581" ht="15.75" customHeight="1">
      <c r="D581" s="57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</row>
    <row r="582" ht="15.75" customHeight="1">
      <c r="D582" s="57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</row>
    <row r="583" ht="15.75" customHeight="1">
      <c r="D583" s="57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</row>
    <row r="584" ht="15.75" customHeight="1">
      <c r="D584" s="57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</row>
    <row r="585" ht="15.75" customHeight="1">
      <c r="D585" s="57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</row>
    <row r="586" ht="15.75" customHeight="1">
      <c r="D586" s="57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</row>
    <row r="587" ht="15.75" customHeight="1">
      <c r="D587" s="57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</row>
    <row r="588" ht="15.75" customHeight="1">
      <c r="D588" s="57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</row>
    <row r="589" ht="15.75" customHeight="1">
      <c r="D589" s="57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</row>
    <row r="590" ht="15.75" customHeight="1">
      <c r="D590" s="57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</row>
    <row r="591" ht="15.75" customHeight="1">
      <c r="D591" s="57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</row>
    <row r="592" ht="15.75" customHeight="1">
      <c r="D592" s="57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</row>
    <row r="593" ht="15.75" customHeight="1">
      <c r="D593" s="57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</row>
    <row r="594" ht="15.75" customHeight="1">
      <c r="D594" s="57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</row>
    <row r="595" ht="15.75" customHeight="1">
      <c r="D595" s="57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</row>
    <row r="596" ht="15.75" customHeight="1">
      <c r="D596" s="57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</row>
    <row r="597" ht="15.75" customHeight="1">
      <c r="D597" s="57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</row>
    <row r="598" ht="15.75" customHeight="1">
      <c r="D598" s="57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</row>
    <row r="599" ht="15.75" customHeight="1">
      <c r="D599" s="57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</row>
    <row r="600" ht="15.75" customHeight="1">
      <c r="D600" s="57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</row>
    <row r="601" ht="15.75" customHeight="1">
      <c r="D601" s="57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</row>
    <row r="602" ht="15.75" customHeight="1">
      <c r="D602" s="57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</row>
    <row r="603" ht="15.75" customHeight="1">
      <c r="D603" s="57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</row>
    <row r="604" ht="15.75" customHeight="1">
      <c r="D604" s="57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</row>
    <row r="605" ht="15.75" customHeight="1">
      <c r="D605" s="57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</row>
    <row r="606" ht="15.75" customHeight="1">
      <c r="D606" s="57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</row>
    <row r="607" ht="15.75" customHeight="1">
      <c r="D607" s="57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</row>
    <row r="608" ht="15.75" customHeight="1">
      <c r="D608" s="57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</row>
    <row r="609" ht="15.75" customHeight="1">
      <c r="D609" s="57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</row>
    <row r="610" ht="15.75" customHeight="1">
      <c r="D610" s="57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</row>
    <row r="611" ht="15.75" customHeight="1">
      <c r="D611" s="57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</row>
    <row r="612" ht="15.75" customHeight="1">
      <c r="D612" s="57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</row>
    <row r="613" ht="15.75" customHeight="1">
      <c r="D613" s="57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</row>
    <row r="614" ht="15.75" customHeight="1">
      <c r="D614" s="57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</row>
    <row r="615" ht="15.75" customHeight="1">
      <c r="D615" s="57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</row>
    <row r="616" ht="15.75" customHeight="1">
      <c r="D616" s="57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</row>
    <row r="617" ht="15.75" customHeight="1">
      <c r="D617" s="57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</row>
    <row r="618" ht="15.75" customHeight="1">
      <c r="D618" s="57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</row>
    <row r="619" ht="15.75" customHeight="1">
      <c r="D619" s="57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</row>
    <row r="620" ht="15.75" customHeight="1">
      <c r="D620" s="57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</row>
    <row r="621" ht="15.75" customHeight="1">
      <c r="D621" s="57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</row>
    <row r="622" ht="15.75" customHeight="1">
      <c r="D622" s="57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</row>
    <row r="623" ht="15.75" customHeight="1">
      <c r="D623" s="57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</row>
    <row r="624" ht="15.75" customHeight="1">
      <c r="D624" s="57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</row>
    <row r="625" ht="15.75" customHeight="1">
      <c r="D625" s="57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</row>
    <row r="626" ht="15.75" customHeight="1">
      <c r="D626" s="57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</row>
    <row r="627" ht="15.75" customHeight="1">
      <c r="D627" s="57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</row>
    <row r="628" ht="15.75" customHeight="1">
      <c r="D628" s="57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</row>
    <row r="629" ht="15.75" customHeight="1">
      <c r="D629" s="57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</row>
    <row r="630" ht="15.75" customHeight="1">
      <c r="D630" s="57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</row>
    <row r="631" ht="15.75" customHeight="1">
      <c r="D631" s="57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</row>
    <row r="632" ht="15.75" customHeight="1">
      <c r="D632" s="57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</row>
    <row r="633" ht="15.75" customHeight="1">
      <c r="D633" s="57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</row>
    <row r="634" ht="15.75" customHeight="1">
      <c r="D634" s="57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</row>
    <row r="635" ht="15.75" customHeight="1">
      <c r="D635" s="57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</row>
    <row r="636" ht="15.75" customHeight="1">
      <c r="D636" s="57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</row>
    <row r="637" ht="15.75" customHeight="1">
      <c r="D637" s="57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</row>
    <row r="638" ht="15.75" customHeight="1">
      <c r="D638" s="57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</row>
    <row r="639" ht="15.75" customHeight="1">
      <c r="D639" s="57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</row>
    <row r="640" ht="15.75" customHeight="1">
      <c r="D640" s="57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</row>
    <row r="641" ht="15.75" customHeight="1">
      <c r="D641" s="57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</row>
    <row r="642" ht="15.75" customHeight="1">
      <c r="D642" s="57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</row>
    <row r="643" ht="15.75" customHeight="1">
      <c r="D643" s="57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</row>
    <row r="644" ht="15.75" customHeight="1">
      <c r="D644" s="57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</row>
    <row r="645" ht="15.75" customHeight="1">
      <c r="D645" s="5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</row>
    <row r="646" ht="15.75" customHeight="1">
      <c r="D646" s="57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</row>
    <row r="647" ht="15.75" customHeight="1">
      <c r="D647" s="57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</row>
    <row r="648" ht="15.75" customHeight="1">
      <c r="D648" s="57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</row>
    <row r="649" ht="15.75" customHeight="1">
      <c r="D649" s="5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</row>
    <row r="650" ht="15.75" customHeight="1">
      <c r="D650" s="57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</row>
    <row r="651" ht="15.75" customHeight="1">
      <c r="D651" s="57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</row>
    <row r="652" ht="15.75" customHeight="1">
      <c r="D652" s="57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</row>
    <row r="653" ht="15.75" customHeight="1">
      <c r="D653" s="57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</row>
    <row r="654" ht="15.75" customHeight="1">
      <c r="D654" s="57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</row>
    <row r="655" ht="15.75" customHeight="1">
      <c r="D655" s="57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</row>
    <row r="656" ht="15.75" customHeight="1">
      <c r="D656" s="57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</row>
    <row r="657" ht="15.75" customHeight="1">
      <c r="D657" s="57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</row>
    <row r="658" ht="15.75" customHeight="1">
      <c r="D658" s="57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</row>
    <row r="659" ht="15.75" customHeight="1">
      <c r="D659" s="57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</row>
    <row r="660" ht="15.75" customHeight="1">
      <c r="D660" s="57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</row>
    <row r="661" ht="15.75" customHeight="1">
      <c r="D661" s="57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</row>
    <row r="662" ht="15.75" customHeight="1">
      <c r="D662" s="57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</row>
    <row r="663" ht="15.75" customHeight="1">
      <c r="D663" s="57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</row>
    <row r="664" ht="15.75" customHeight="1">
      <c r="D664" s="57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</row>
    <row r="665" ht="15.75" customHeight="1">
      <c r="D665" s="57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</row>
    <row r="666" ht="15.75" customHeight="1">
      <c r="D666" s="57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</row>
    <row r="667" ht="15.75" customHeight="1">
      <c r="D667" s="57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</row>
    <row r="668" ht="15.75" customHeight="1">
      <c r="D668" s="57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</row>
    <row r="669" ht="15.75" customHeight="1">
      <c r="D669" s="57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</row>
    <row r="670" ht="15.75" customHeight="1">
      <c r="D670" s="57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</row>
    <row r="671" ht="15.75" customHeight="1">
      <c r="D671" s="57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</row>
    <row r="672" ht="15.75" customHeight="1">
      <c r="D672" s="57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</row>
    <row r="673" ht="15.75" customHeight="1">
      <c r="D673" s="57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</row>
    <row r="674" ht="15.75" customHeight="1">
      <c r="D674" s="57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</row>
    <row r="675" ht="15.75" customHeight="1">
      <c r="D675" s="57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</row>
    <row r="676" ht="15.75" customHeight="1">
      <c r="D676" s="57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</row>
    <row r="677" ht="15.75" customHeight="1">
      <c r="D677" s="57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</row>
    <row r="678" ht="15.75" customHeight="1">
      <c r="D678" s="57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</row>
    <row r="679" ht="15.75" customHeight="1">
      <c r="D679" s="57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</row>
    <row r="680" ht="15.75" customHeight="1">
      <c r="D680" s="57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</row>
    <row r="681" ht="15.75" customHeight="1">
      <c r="D681" s="57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</row>
    <row r="682" ht="15.75" customHeight="1">
      <c r="D682" s="57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</row>
    <row r="683" ht="15.75" customHeight="1">
      <c r="D683" s="57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</row>
    <row r="684" ht="15.75" customHeight="1">
      <c r="D684" s="57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</row>
    <row r="685" ht="15.75" customHeight="1">
      <c r="D685" s="57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</row>
    <row r="686" ht="15.75" customHeight="1">
      <c r="D686" s="57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</row>
    <row r="687" ht="15.75" customHeight="1">
      <c r="D687" s="57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</row>
    <row r="688" ht="15.75" customHeight="1">
      <c r="D688" s="57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</row>
    <row r="689" ht="15.75" customHeight="1">
      <c r="D689" s="57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</row>
    <row r="690" ht="15.75" customHeight="1">
      <c r="D690" s="57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</row>
    <row r="691" ht="15.75" customHeight="1">
      <c r="D691" s="57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</row>
    <row r="692" ht="15.75" customHeight="1">
      <c r="D692" s="57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</row>
    <row r="693" ht="15.75" customHeight="1">
      <c r="D693" s="57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</row>
    <row r="694" ht="15.75" customHeight="1">
      <c r="D694" s="57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</row>
    <row r="695" ht="15.75" customHeight="1">
      <c r="D695" s="57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</row>
    <row r="696" ht="15.75" customHeight="1">
      <c r="D696" s="57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</row>
    <row r="697" ht="15.75" customHeight="1">
      <c r="D697" s="57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</row>
    <row r="698" ht="15.75" customHeight="1">
      <c r="D698" s="57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</row>
    <row r="699" ht="15.75" customHeight="1">
      <c r="D699" s="57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</row>
    <row r="700" ht="15.75" customHeight="1">
      <c r="D700" s="57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</row>
    <row r="701" ht="15.75" customHeight="1">
      <c r="D701" s="57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</row>
    <row r="702" ht="15.75" customHeight="1">
      <c r="D702" s="57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</row>
    <row r="703" ht="15.75" customHeight="1">
      <c r="D703" s="5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</row>
    <row r="704" ht="15.75" customHeight="1">
      <c r="D704" s="57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</row>
    <row r="705" ht="15.75" customHeight="1">
      <c r="D705" s="57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</row>
    <row r="706" ht="15.75" customHeight="1">
      <c r="D706" s="57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</row>
    <row r="707" ht="15.75" customHeight="1">
      <c r="D707" s="57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</row>
    <row r="708" ht="15.75" customHeight="1">
      <c r="D708" s="5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</row>
    <row r="709" ht="15.75" customHeight="1">
      <c r="D709" s="57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</row>
    <row r="710" ht="15.75" customHeight="1">
      <c r="D710" s="57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</row>
    <row r="711" ht="15.75" customHeight="1">
      <c r="D711" s="57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</row>
    <row r="712" ht="15.75" customHeight="1">
      <c r="D712" s="57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</row>
    <row r="713" ht="15.75" customHeight="1">
      <c r="D713" s="57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</row>
    <row r="714" ht="15.75" customHeight="1">
      <c r="D714" s="57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</row>
    <row r="715" ht="15.75" customHeight="1">
      <c r="D715" s="57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</row>
    <row r="716" ht="15.75" customHeight="1">
      <c r="D716" s="57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</row>
    <row r="717" ht="15.75" customHeight="1">
      <c r="D717" s="57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</row>
    <row r="718" ht="15.75" customHeight="1">
      <c r="D718" s="57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</row>
    <row r="719" ht="15.75" customHeight="1">
      <c r="D719" s="57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</row>
    <row r="720" ht="15.75" customHeight="1">
      <c r="D720" s="57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</row>
    <row r="721" ht="15.75" customHeight="1">
      <c r="D721" s="57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</row>
    <row r="722" ht="15.75" customHeight="1">
      <c r="D722" s="57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</row>
    <row r="723" ht="15.75" customHeight="1">
      <c r="D723" s="57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</row>
    <row r="724" ht="15.75" customHeight="1">
      <c r="D724" s="57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</row>
    <row r="725" ht="15.75" customHeight="1">
      <c r="D725" s="57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</row>
    <row r="726" ht="15.75" customHeight="1">
      <c r="D726" s="57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</row>
    <row r="727" ht="15.75" customHeight="1">
      <c r="D727" s="57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</row>
    <row r="728" ht="15.75" customHeight="1">
      <c r="D728" s="57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</row>
    <row r="729" ht="15.75" customHeight="1">
      <c r="D729" s="57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</row>
    <row r="730" ht="15.75" customHeight="1">
      <c r="D730" s="57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</row>
    <row r="731" ht="15.75" customHeight="1">
      <c r="D731" s="57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</row>
    <row r="732" ht="15.75" customHeight="1">
      <c r="D732" s="57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</row>
    <row r="733" ht="15.75" customHeight="1">
      <c r="D733" s="57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</row>
    <row r="734" ht="15.75" customHeight="1">
      <c r="D734" s="57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</row>
    <row r="735" ht="15.75" customHeight="1">
      <c r="D735" s="57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</row>
    <row r="736" ht="15.75" customHeight="1">
      <c r="D736" s="57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</row>
    <row r="737" ht="15.75" customHeight="1">
      <c r="D737" s="57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</row>
    <row r="738" ht="15.75" customHeight="1">
      <c r="D738" s="57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</row>
    <row r="739" ht="15.75" customHeight="1">
      <c r="D739" s="57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</row>
    <row r="740" ht="15.75" customHeight="1">
      <c r="D740" s="57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</row>
    <row r="741" ht="15.75" customHeight="1">
      <c r="D741" s="57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</row>
    <row r="742" ht="15.75" customHeight="1">
      <c r="D742" s="57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</row>
    <row r="743" ht="15.75" customHeight="1">
      <c r="D743" s="57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</row>
    <row r="744" ht="15.75" customHeight="1">
      <c r="D744" s="57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</row>
    <row r="745" ht="15.75" customHeight="1">
      <c r="D745" s="57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</row>
    <row r="746" ht="15.75" customHeight="1">
      <c r="D746" s="57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</row>
    <row r="747" ht="15.75" customHeight="1">
      <c r="D747" s="57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</row>
    <row r="748" ht="15.75" customHeight="1">
      <c r="D748" s="57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</row>
    <row r="749" ht="15.75" customHeight="1">
      <c r="D749" s="57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</row>
    <row r="750" ht="15.75" customHeight="1">
      <c r="D750" s="57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</row>
    <row r="751" ht="15.75" customHeight="1">
      <c r="D751" s="57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</row>
    <row r="752" ht="15.75" customHeight="1">
      <c r="D752" s="57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</row>
    <row r="753" ht="15.75" customHeight="1">
      <c r="D753" s="57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</row>
    <row r="754" ht="15.75" customHeight="1">
      <c r="D754" s="57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</row>
    <row r="755" ht="15.75" customHeight="1">
      <c r="D755" s="57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</row>
    <row r="756" ht="15.75" customHeight="1">
      <c r="D756" s="57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</row>
    <row r="757" ht="15.75" customHeight="1">
      <c r="D757" s="57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</row>
    <row r="758" ht="15.75" customHeight="1">
      <c r="D758" s="57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</row>
    <row r="759" ht="15.75" customHeight="1">
      <c r="D759" s="57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</row>
    <row r="760" ht="15.75" customHeight="1">
      <c r="D760" s="57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</row>
    <row r="761" ht="15.75" customHeight="1">
      <c r="D761" s="57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</row>
    <row r="762" ht="15.75" customHeight="1">
      <c r="D762" s="57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</row>
    <row r="763" ht="15.75" customHeight="1">
      <c r="D763" s="57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</row>
    <row r="764" ht="15.75" customHeight="1">
      <c r="D764" s="57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</row>
    <row r="765" ht="15.75" customHeight="1">
      <c r="D765" s="57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</row>
    <row r="766" ht="15.75" customHeight="1">
      <c r="D766" s="57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</row>
    <row r="767" ht="15.75" customHeight="1">
      <c r="D767" s="57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</row>
    <row r="768" ht="15.75" customHeight="1">
      <c r="D768" s="57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</row>
    <row r="769" ht="15.75" customHeight="1">
      <c r="D769" s="57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</row>
    <row r="770" ht="15.75" customHeight="1">
      <c r="D770" s="57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</row>
    <row r="771" ht="15.75" customHeight="1">
      <c r="D771" s="57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</row>
    <row r="772" ht="15.75" customHeight="1">
      <c r="D772" s="57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</row>
    <row r="773" ht="15.75" customHeight="1">
      <c r="D773" s="57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</row>
    <row r="774" ht="15.75" customHeight="1">
      <c r="D774" s="57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</row>
    <row r="775" ht="15.75" customHeight="1">
      <c r="D775" s="57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</row>
    <row r="776" ht="15.75" customHeight="1">
      <c r="D776" s="57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</row>
    <row r="777" ht="15.75" customHeight="1">
      <c r="D777" s="57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</row>
    <row r="778" ht="15.75" customHeight="1">
      <c r="D778" s="57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</row>
    <row r="779" ht="15.75" customHeight="1">
      <c r="D779" s="57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</row>
    <row r="780" ht="15.75" customHeight="1">
      <c r="D780" s="57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</row>
    <row r="781" ht="15.75" customHeight="1">
      <c r="D781" s="57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</row>
    <row r="782" ht="15.75" customHeight="1">
      <c r="D782" s="57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</row>
    <row r="783" ht="15.75" customHeight="1">
      <c r="D783" s="57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</row>
    <row r="784" ht="15.75" customHeight="1">
      <c r="D784" s="57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</row>
    <row r="785" ht="15.75" customHeight="1">
      <c r="D785" s="57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</row>
    <row r="786" ht="15.75" customHeight="1">
      <c r="D786" s="57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</row>
    <row r="787" ht="15.75" customHeight="1">
      <c r="D787" s="57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</row>
    <row r="788" ht="15.75" customHeight="1">
      <c r="D788" s="57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</row>
    <row r="789" ht="15.75" customHeight="1">
      <c r="D789" s="57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</row>
    <row r="790" ht="15.75" customHeight="1">
      <c r="D790" s="57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</row>
    <row r="791" ht="15.75" customHeight="1">
      <c r="D791" s="57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</row>
    <row r="792" ht="15.75" customHeight="1">
      <c r="D792" s="57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</row>
    <row r="793" ht="15.75" customHeight="1">
      <c r="D793" s="57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</row>
    <row r="794" ht="15.75" customHeight="1">
      <c r="D794" s="57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</row>
    <row r="795" ht="15.75" customHeight="1">
      <c r="D795" s="57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ht="15.75" customHeight="1">
      <c r="D796" s="57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</row>
    <row r="797" ht="15.75" customHeight="1">
      <c r="D797" s="57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</row>
    <row r="798" ht="15.75" customHeight="1">
      <c r="D798" s="57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</row>
    <row r="799" ht="15.75" customHeight="1">
      <c r="D799" s="57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</row>
    <row r="800" ht="15.75" customHeight="1">
      <c r="D800" s="57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</row>
    <row r="801" ht="15.75" customHeight="1">
      <c r="D801" s="57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</row>
    <row r="802" ht="15.75" customHeight="1">
      <c r="D802" s="57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</row>
    <row r="803" ht="15.75" customHeight="1">
      <c r="D803" s="57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</row>
    <row r="804" ht="15.75" customHeight="1">
      <c r="D804" s="57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</row>
    <row r="805" ht="15.75" customHeight="1">
      <c r="D805" s="57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</row>
    <row r="806" ht="15.75" customHeight="1">
      <c r="D806" s="57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</row>
    <row r="807" ht="15.75" customHeight="1">
      <c r="D807" s="57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</row>
    <row r="808" ht="15.75" customHeight="1">
      <c r="D808" s="57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</row>
    <row r="809" ht="15.75" customHeight="1">
      <c r="D809" s="57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</row>
    <row r="810" ht="15.75" customHeight="1">
      <c r="D810" s="57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</row>
    <row r="811" ht="15.75" customHeight="1">
      <c r="D811" s="57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</row>
    <row r="812" ht="15.75" customHeight="1">
      <c r="D812" s="57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</row>
    <row r="813" ht="15.75" customHeight="1">
      <c r="D813" s="57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</row>
    <row r="814" ht="15.75" customHeight="1">
      <c r="D814" s="57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</row>
    <row r="815" ht="15.75" customHeight="1">
      <c r="D815" s="57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</row>
    <row r="816" ht="15.75" customHeight="1">
      <c r="D816" s="57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</row>
    <row r="817" ht="15.75" customHeight="1">
      <c r="D817" s="57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</row>
    <row r="818" ht="15.75" customHeight="1">
      <c r="D818" s="57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</row>
    <row r="819" ht="15.75" customHeight="1">
      <c r="D819" s="57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</row>
    <row r="820" ht="15.75" customHeight="1">
      <c r="D820" s="57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</row>
    <row r="821" ht="15.75" customHeight="1">
      <c r="D821" s="57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</row>
    <row r="822" ht="15.75" customHeight="1">
      <c r="D822" s="57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</row>
    <row r="823" ht="15.75" customHeight="1">
      <c r="D823" s="57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</row>
    <row r="824" ht="15.75" customHeight="1">
      <c r="D824" s="57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</row>
    <row r="825" ht="15.75" customHeight="1">
      <c r="D825" s="57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</row>
    <row r="826" ht="15.75" customHeight="1">
      <c r="D826" s="57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</row>
    <row r="827" ht="15.75" customHeight="1">
      <c r="D827" s="57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</row>
    <row r="828" ht="15.75" customHeight="1">
      <c r="D828" s="57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</row>
    <row r="829" ht="15.75" customHeight="1">
      <c r="D829" s="57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</row>
    <row r="830" ht="15.75" customHeight="1">
      <c r="D830" s="57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</row>
    <row r="831" ht="15.75" customHeight="1">
      <c r="D831" s="57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</row>
    <row r="832" ht="15.75" customHeight="1">
      <c r="D832" s="57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</row>
    <row r="833" ht="15.75" customHeight="1">
      <c r="D833" s="57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</row>
    <row r="834" ht="15.75" customHeight="1">
      <c r="D834" s="57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</row>
    <row r="835" ht="15.75" customHeight="1">
      <c r="D835" s="57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</row>
    <row r="836" ht="15.75" customHeight="1">
      <c r="D836" s="57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</row>
    <row r="837" ht="15.75" customHeight="1">
      <c r="D837" s="57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</row>
    <row r="838" ht="15.75" customHeight="1">
      <c r="D838" s="57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</row>
    <row r="839" ht="15.75" customHeight="1">
      <c r="D839" s="57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</row>
    <row r="840" ht="15.75" customHeight="1">
      <c r="D840" s="57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</row>
    <row r="841" ht="15.75" customHeight="1">
      <c r="D841" s="57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</row>
    <row r="842" ht="15.75" customHeight="1">
      <c r="D842" s="57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</row>
    <row r="843" ht="15.75" customHeight="1">
      <c r="D843" s="57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</row>
    <row r="844" ht="15.75" customHeight="1">
      <c r="D844" s="57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</row>
    <row r="845" ht="15.75" customHeight="1">
      <c r="D845" s="57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</row>
    <row r="846" ht="15.75" customHeight="1">
      <c r="D846" s="57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</row>
    <row r="847" ht="15.75" customHeight="1">
      <c r="D847" s="57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</row>
    <row r="848" ht="15.75" customHeight="1">
      <c r="D848" s="57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</row>
    <row r="849" ht="15.75" customHeight="1">
      <c r="D849" s="57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</row>
    <row r="850" ht="15.75" customHeight="1">
      <c r="D850" s="57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</row>
    <row r="851" ht="15.75" customHeight="1">
      <c r="D851" s="57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</row>
    <row r="852" ht="15.75" customHeight="1">
      <c r="D852" s="57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</row>
    <row r="853" ht="15.75" customHeight="1">
      <c r="D853" s="57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</row>
    <row r="854" ht="15.75" customHeight="1">
      <c r="D854" s="57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</row>
    <row r="855" ht="15.75" customHeight="1">
      <c r="D855" s="57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</row>
    <row r="856" ht="15.75" customHeight="1">
      <c r="D856" s="57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</row>
    <row r="857" ht="15.75" customHeight="1">
      <c r="D857" s="57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</row>
    <row r="858" ht="15.75" customHeight="1">
      <c r="D858" s="57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</row>
    <row r="859" ht="15.75" customHeight="1">
      <c r="D859" s="57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</row>
    <row r="860" ht="15.75" customHeight="1">
      <c r="D860" s="57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</row>
    <row r="861" ht="15.75" customHeight="1">
      <c r="D861" s="57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</row>
    <row r="862" ht="15.75" customHeight="1">
      <c r="D862" s="57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</row>
    <row r="863" ht="15.75" customHeight="1">
      <c r="D863" s="57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</row>
    <row r="864" ht="15.75" customHeight="1">
      <c r="D864" s="57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</row>
    <row r="865" ht="15.75" customHeight="1">
      <c r="D865" s="57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</row>
    <row r="866" ht="15.75" customHeight="1">
      <c r="D866" s="57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</row>
    <row r="867" ht="15.75" customHeight="1">
      <c r="D867" s="57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</row>
    <row r="868" ht="15.75" customHeight="1">
      <c r="D868" s="57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</row>
    <row r="869" ht="15.75" customHeight="1">
      <c r="D869" s="57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</row>
    <row r="870" ht="15.75" customHeight="1">
      <c r="D870" s="57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</row>
    <row r="871" ht="15.75" customHeight="1">
      <c r="D871" s="57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</row>
    <row r="872" ht="15.75" customHeight="1">
      <c r="D872" s="57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</row>
    <row r="873" ht="15.75" customHeight="1">
      <c r="D873" s="57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</row>
    <row r="874" ht="15.75" customHeight="1">
      <c r="D874" s="57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</row>
    <row r="875" ht="15.75" customHeight="1">
      <c r="D875" s="57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</row>
    <row r="876" ht="15.75" customHeight="1">
      <c r="D876" s="57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</row>
    <row r="877" ht="15.75" customHeight="1">
      <c r="D877" s="57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</row>
    <row r="878" ht="15.75" customHeight="1">
      <c r="D878" s="57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</row>
    <row r="879" ht="15.75" customHeight="1">
      <c r="D879" s="57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</row>
    <row r="880" ht="15.75" customHeight="1">
      <c r="D880" s="57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</row>
    <row r="881" ht="15.75" customHeight="1">
      <c r="D881" s="57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</row>
    <row r="882" ht="15.75" customHeight="1">
      <c r="D882" s="57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</row>
    <row r="883" ht="15.75" customHeight="1">
      <c r="D883" s="57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</row>
    <row r="884" ht="15.75" customHeight="1">
      <c r="D884" s="57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</row>
    <row r="885" ht="15.75" customHeight="1">
      <c r="D885" s="57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</row>
    <row r="886" ht="15.75" customHeight="1">
      <c r="D886" s="57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</row>
    <row r="887" ht="15.75" customHeight="1">
      <c r="D887" s="57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</row>
    <row r="888" ht="15.75" customHeight="1">
      <c r="D888" s="57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</row>
    <row r="889" ht="15.75" customHeight="1">
      <c r="D889" s="57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</row>
    <row r="890" ht="15.75" customHeight="1">
      <c r="D890" s="57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</row>
    <row r="891" ht="15.75" customHeight="1">
      <c r="D891" s="57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</row>
    <row r="892" ht="15.75" customHeight="1">
      <c r="D892" s="57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</row>
    <row r="893" ht="15.75" customHeight="1">
      <c r="D893" s="57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</row>
    <row r="894" ht="15.75" customHeight="1">
      <c r="D894" s="57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</row>
    <row r="895" ht="15.75" customHeight="1">
      <c r="D895" s="57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</row>
    <row r="896" ht="15.75" customHeight="1">
      <c r="D896" s="57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</row>
    <row r="897" ht="15.75" customHeight="1">
      <c r="D897" s="57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</row>
    <row r="898" ht="15.75" customHeight="1">
      <c r="D898" s="57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</row>
    <row r="899" ht="15.75" customHeight="1">
      <c r="D899" s="57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</row>
    <row r="900" ht="15.75" customHeight="1">
      <c r="D900" s="57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</row>
    <row r="901" ht="15.75" customHeight="1">
      <c r="D901" s="57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</row>
    <row r="902" ht="15.75" customHeight="1">
      <c r="D902" s="57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</row>
    <row r="903" ht="15.75" customHeight="1">
      <c r="D903" s="57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</row>
    <row r="904" ht="15.75" customHeight="1">
      <c r="D904" s="57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</row>
    <row r="905" ht="15.75" customHeight="1">
      <c r="D905" s="57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</row>
    <row r="906" ht="15.75" customHeight="1">
      <c r="D906" s="57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</row>
    <row r="907" ht="15.75" customHeight="1">
      <c r="D907" s="57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</row>
    <row r="908" ht="15.75" customHeight="1">
      <c r="D908" s="57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</row>
    <row r="909" ht="15.75" customHeight="1">
      <c r="D909" s="5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</row>
    <row r="910" ht="15.75" customHeight="1">
      <c r="D910" s="57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</row>
    <row r="911" ht="15.75" customHeight="1">
      <c r="D911" s="57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</row>
    <row r="912" ht="15.75" customHeight="1">
      <c r="D912" s="57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</row>
    <row r="913" ht="15.75" customHeight="1">
      <c r="D913" s="57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</row>
    <row r="914" ht="15.75" customHeight="1">
      <c r="D914" s="5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</row>
    <row r="915" ht="15.75" customHeight="1">
      <c r="D915" s="57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</row>
    <row r="916" ht="15.75" customHeight="1">
      <c r="D916" s="57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</row>
    <row r="917" ht="15.75" customHeight="1">
      <c r="D917" s="57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</row>
    <row r="918" ht="15.75" customHeight="1">
      <c r="D918" s="57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</row>
    <row r="919" ht="15.75" customHeight="1">
      <c r="D919" s="57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</row>
    <row r="920" ht="15.75" customHeight="1">
      <c r="D920" s="57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</row>
    <row r="921" ht="15.75" customHeight="1">
      <c r="D921" s="57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</row>
    <row r="922" ht="15.75" customHeight="1">
      <c r="D922" s="57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</row>
    <row r="923" ht="15.75" customHeight="1">
      <c r="D923" s="57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</row>
    <row r="924" ht="15.75" customHeight="1">
      <c r="D924" s="57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</row>
    <row r="925" ht="15.75" customHeight="1">
      <c r="D925" s="57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</row>
    <row r="926" ht="15.75" customHeight="1">
      <c r="D926" s="57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</row>
    <row r="927" ht="15.75" customHeight="1">
      <c r="D927" s="57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</row>
    <row r="928" ht="15.75" customHeight="1">
      <c r="D928" s="57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</row>
    <row r="929" ht="15.75" customHeight="1">
      <c r="D929" s="57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</row>
    <row r="930" ht="15.75" customHeight="1">
      <c r="D930" s="57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</row>
    <row r="931" ht="15.75" customHeight="1">
      <c r="D931" s="57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</row>
    <row r="932" ht="15.75" customHeight="1">
      <c r="D932" s="57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</row>
    <row r="933" ht="15.75" customHeight="1">
      <c r="D933" s="57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</row>
    <row r="934" ht="15.75" customHeight="1">
      <c r="D934" s="57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</row>
    <row r="935" ht="15.75" customHeight="1">
      <c r="D935" s="57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</row>
    <row r="936" ht="15.75" customHeight="1">
      <c r="D936" s="57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</row>
    <row r="937" ht="15.75" customHeight="1">
      <c r="D937" s="57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</row>
    <row r="938" ht="15.75" customHeight="1">
      <c r="D938" s="57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</row>
    <row r="939" ht="15.75" customHeight="1">
      <c r="D939" s="57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</row>
    <row r="940" ht="15.75" customHeight="1">
      <c r="D940" s="57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</row>
    <row r="941" ht="15.75" customHeight="1">
      <c r="D941" s="57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</row>
    <row r="942" ht="15.75" customHeight="1">
      <c r="D942" s="57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</row>
    <row r="943" ht="15.75" customHeight="1">
      <c r="D943" s="57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</row>
    <row r="944" ht="15.75" customHeight="1">
      <c r="D944" s="57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</row>
    <row r="945" ht="15.75" customHeight="1">
      <c r="D945" s="57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</row>
    <row r="946" ht="15.75" customHeight="1">
      <c r="D946" s="57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</row>
    <row r="947" ht="15.75" customHeight="1">
      <c r="D947" s="57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</row>
    <row r="948" ht="15.75" customHeight="1">
      <c r="D948" s="57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</row>
    <row r="949" ht="15.75" customHeight="1">
      <c r="D949" s="57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</row>
    <row r="950" ht="15.75" customHeight="1">
      <c r="D950" s="57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</row>
    <row r="951" ht="15.75" customHeight="1">
      <c r="D951" s="57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</row>
    <row r="952" ht="15.75" customHeight="1">
      <c r="D952" s="57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</row>
    <row r="953" ht="15.75" customHeight="1">
      <c r="D953" s="57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</row>
    <row r="954" ht="15.75" customHeight="1">
      <c r="D954" s="57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</row>
    <row r="955" ht="15.75" customHeight="1">
      <c r="D955" s="57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</row>
    <row r="956" ht="15.75" customHeight="1">
      <c r="D956" s="57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</row>
    <row r="957" ht="15.75" customHeight="1">
      <c r="D957" s="57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</row>
    <row r="958" ht="15.75" customHeight="1">
      <c r="D958" s="33"/>
    </row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</sheetData>
  <autoFilter ref="$A$46:$BG$65">
    <filterColumn colId="5">
      <filters>
        <filter val="YES"/>
      </filters>
    </filterColumn>
    <sortState ref="A46:BG65">
      <sortCondition descending="1" ref="D46:D65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2025-08-10T14:22:11Z</dcterms:created>
  <dc:creator>Dustin Smith</dc:creator>
</cp:coreProperties>
</file>